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A2910AB-91D3-40AD-8BA1-3E84A6BF551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51" i="1"/>
  <c r="F51" i="1"/>
  <c r="G51" i="1"/>
  <c r="I51" i="1"/>
  <c r="Q51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I64" i="1"/>
  <c r="Q64" i="1"/>
  <c r="E65" i="1"/>
  <c r="F65" i="1"/>
  <c r="G65" i="1"/>
  <c r="I65" i="1"/>
  <c r="Q65" i="1"/>
  <c r="E66" i="1"/>
  <c r="F66" i="1"/>
  <c r="G66" i="1"/>
  <c r="I66" i="1"/>
  <c r="Q66" i="1"/>
  <c r="E67" i="1"/>
  <c r="F67" i="1"/>
  <c r="G67" i="1"/>
  <c r="I67" i="1"/>
  <c r="Q67" i="1"/>
  <c r="E68" i="1"/>
  <c r="F68" i="1"/>
  <c r="G68" i="1"/>
  <c r="I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I78" i="1"/>
  <c r="Q78" i="1"/>
  <c r="E79" i="1"/>
  <c r="F79" i="1"/>
  <c r="G79" i="1"/>
  <c r="I79" i="1"/>
  <c r="Q79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K89" i="1"/>
  <c r="Q89" i="1"/>
  <c r="E90" i="1"/>
  <c r="F90" i="1"/>
  <c r="G90" i="1"/>
  <c r="J90" i="1"/>
  <c r="Q90" i="1"/>
  <c r="E91" i="1"/>
  <c r="F91" i="1"/>
  <c r="G91" i="1"/>
  <c r="J91" i="1"/>
  <c r="Q91" i="1"/>
  <c r="E92" i="1"/>
  <c r="F92" i="1"/>
  <c r="G92" i="1"/>
  <c r="J92" i="1"/>
  <c r="Q92" i="1"/>
  <c r="E93" i="1"/>
  <c r="F93" i="1"/>
  <c r="G93" i="1"/>
  <c r="J93" i="1"/>
  <c r="Q93" i="1"/>
  <c r="E94" i="1"/>
  <c r="F94" i="1"/>
  <c r="G94" i="1"/>
  <c r="J94" i="1"/>
  <c r="Q94" i="1"/>
  <c r="E95" i="1"/>
  <c r="F95" i="1"/>
  <c r="G95" i="1"/>
  <c r="J95" i="1"/>
  <c r="Q95" i="1"/>
  <c r="E96" i="1"/>
  <c r="F96" i="1"/>
  <c r="G96" i="1"/>
  <c r="I96" i="1"/>
  <c r="Q96" i="1"/>
  <c r="E97" i="1"/>
  <c r="F97" i="1"/>
  <c r="G97" i="1"/>
  <c r="J97" i="1"/>
  <c r="Q97" i="1"/>
  <c r="E98" i="1"/>
  <c r="F98" i="1"/>
  <c r="G98" i="1"/>
  <c r="K98" i="1"/>
  <c r="Q98" i="1"/>
  <c r="E99" i="1"/>
  <c r="F99" i="1"/>
  <c r="G99" i="1"/>
  <c r="K99" i="1"/>
  <c r="Q99" i="1"/>
  <c r="E100" i="1"/>
  <c r="F100" i="1"/>
  <c r="G100" i="1"/>
  <c r="K100" i="1"/>
  <c r="Q100" i="1"/>
  <c r="E101" i="1"/>
  <c r="F101" i="1"/>
  <c r="G101" i="1"/>
  <c r="K101" i="1"/>
  <c r="Q101" i="1"/>
  <c r="E102" i="1"/>
  <c r="F102" i="1"/>
  <c r="G102" i="1"/>
  <c r="K102" i="1"/>
  <c r="Q102" i="1"/>
  <c r="E103" i="1"/>
  <c r="F103" i="1"/>
  <c r="G103" i="1"/>
  <c r="K103" i="1"/>
  <c r="Q103" i="1"/>
  <c r="E104" i="1"/>
  <c r="F104" i="1"/>
  <c r="G104" i="1"/>
  <c r="K104" i="1"/>
  <c r="Q104" i="1"/>
  <c r="E105" i="1"/>
  <c r="F105" i="1"/>
  <c r="G105" i="1"/>
  <c r="K105" i="1"/>
  <c r="Q105" i="1"/>
  <c r="E106" i="1"/>
  <c r="F106" i="1"/>
  <c r="G106" i="1"/>
  <c r="K106" i="1"/>
  <c r="Q106" i="1"/>
  <c r="E107" i="1"/>
  <c r="F107" i="1"/>
  <c r="G107" i="1"/>
  <c r="K107" i="1"/>
  <c r="Q107" i="1"/>
  <c r="E108" i="1"/>
  <c r="F108" i="1"/>
  <c r="G108" i="1"/>
  <c r="K108" i="1"/>
  <c r="Q108" i="1"/>
  <c r="E109" i="1"/>
  <c r="F109" i="1"/>
  <c r="G109" i="1"/>
  <c r="K109" i="1"/>
  <c r="Q109" i="1"/>
  <c r="E110" i="1"/>
  <c r="F110" i="1"/>
  <c r="G110" i="1"/>
  <c r="K110" i="1"/>
  <c r="Q110" i="1"/>
  <c r="E111" i="1"/>
  <c r="F111" i="1"/>
  <c r="G111" i="1"/>
  <c r="K111" i="1"/>
  <c r="Q111" i="1"/>
  <c r="E112" i="1"/>
  <c r="F112" i="1"/>
  <c r="G112" i="1"/>
  <c r="K112" i="1"/>
  <c r="Q112" i="1"/>
  <c r="E113" i="1"/>
  <c r="F113" i="1"/>
  <c r="G113" i="1"/>
  <c r="K113" i="1"/>
  <c r="Q113" i="1"/>
  <c r="E114" i="1"/>
  <c r="F114" i="1"/>
  <c r="G114" i="1"/>
  <c r="K114" i="1"/>
  <c r="Q114" i="1"/>
  <c r="E115" i="1"/>
  <c r="F115" i="1"/>
  <c r="G115" i="1"/>
  <c r="K115" i="1"/>
  <c r="Q115" i="1"/>
  <c r="E116" i="1"/>
  <c r="F116" i="1"/>
  <c r="G116" i="1"/>
  <c r="K116" i="1"/>
  <c r="Q116" i="1"/>
  <c r="E117" i="1"/>
  <c r="F117" i="1"/>
  <c r="G117" i="1"/>
  <c r="K117" i="1"/>
  <c r="Q117" i="1"/>
  <c r="E118" i="1"/>
  <c r="F118" i="1"/>
  <c r="G118" i="1"/>
  <c r="K118" i="1"/>
  <c r="Q118" i="1"/>
  <c r="E119" i="1"/>
  <c r="F119" i="1"/>
  <c r="G119" i="1"/>
  <c r="K119" i="1"/>
  <c r="Q119" i="1"/>
  <c r="E120" i="1"/>
  <c r="F120" i="1"/>
  <c r="G120" i="1"/>
  <c r="K120" i="1"/>
  <c r="Q120" i="1"/>
  <c r="E121" i="1"/>
  <c r="F121" i="1"/>
  <c r="G121" i="1"/>
  <c r="K121" i="1"/>
  <c r="Q121" i="1"/>
  <c r="E122" i="1"/>
  <c r="F122" i="1"/>
  <c r="G122" i="1"/>
  <c r="K122" i="1"/>
  <c r="Q122" i="1"/>
  <c r="E123" i="1"/>
  <c r="F123" i="1"/>
  <c r="G123" i="1"/>
  <c r="K123" i="1"/>
  <c r="Q123" i="1"/>
  <c r="E124" i="1"/>
  <c r="F124" i="1"/>
  <c r="G124" i="1"/>
  <c r="K124" i="1"/>
  <c r="Q124" i="1"/>
  <c r="E125" i="1"/>
  <c r="F125" i="1"/>
  <c r="G125" i="1"/>
  <c r="K125" i="1"/>
  <c r="Q125" i="1"/>
  <c r="E126" i="1"/>
  <c r="F126" i="1"/>
  <c r="G126" i="1"/>
  <c r="K126" i="1"/>
  <c r="Q126" i="1"/>
  <c r="A11" i="2"/>
  <c r="F11" i="2"/>
  <c r="D11" i="2"/>
  <c r="G11" i="2"/>
  <c r="C11" i="2"/>
  <c r="E11" i="2"/>
  <c r="H11" i="2"/>
  <c r="B11" i="2"/>
  <c r="A12" i="2"/>
  <c r="F12" i="2"/>
  <c r="D12" i="2"/>
  <c r="G12" i="2"/>
  <c r="C12" i="2"/>
  <c r="E12" i="2"/>
  <c r="H12" i="2"/>
  <c r="B12" i="2"/>
  <c r="A13" i="2"/>
  <c r="F13" i="2"/>
  <c r="D13" i="2"/>
  <c r="G13" i="2"/>
  <c r="C13" i="2"/>
  <c r="E13" i="2"/>
  <c r="H13" i="2"/>
  <c r="B13" i="2"/>
  <c r="A14" i="2"/>
  <c r="F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B17" i="2"/>
  <c r="D17" i="2"/>
  <c r="G17" i="2"/>
  <c r="C17" i="2"/>
  <c r="E17" i="2"/>
  <c r="H17" i="2"/>
  <c r="A18" i="2"/>
  <c r="C18" i="2"/>
  <c r="E18" i="2"/>
  <c r="D18" i="2"/>
  <c r="G18" i="2"/>
  <c r="H18" i="2"/>
  <c r="B18" i="2"/>
  <c r="A19" i="2"/>
  <c r="B19" i="2"/>
  <c r="C19" i="2"/>
  <c r="E19" i="2"/>
  <c r="D19" i="2"/>
  <c r="G19" i="2"/>
  <c r="H19" i="2"/>
  <c r="A20" i="2"/>
  <c r="C20" i="2"/>
  <c r="E20" i="2"/>
  <c r="D20" i="2"/>
  <c r="G20" i="2"/>
  <c r="H20" i="2"/>
  <c r="B20" i="2"/>
  <c r="A21" i="2"/>
  <c r="B21" i="2"/>
  <c r="D21" i="2"/>
  <c r="G21" i="2"/>
  <c r="C21" i="2"/>
  <c r="E21" i="2"/>
  <c r="H21" i="2"/>
  <c r="A22" i="2"/>
  <c r="C22" i="2"/>
  <c r="D22" i="2"/>
  <c r="E22" i="2"/>
  <c r="G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B25" i="2"/>
  <c r="D25" i="2"/>
  <c r="G25" i="2"/>
  <c r="C25" i="2"/>
  <c r="E25" i="2"/>
  <c r="H25" i="2"/>
  <c r="A26" i="2"/>
  <c r="C26" i="2"/>
  <c r="E26" i="2"/>
  <c r="D26" i="2"/>
  <c r="G26" i="2"/>
  <c r="H26" i="2"/>
  <c r="B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B29" i="2"/>
  <c r="D29" i="2"/>
  <c r="G29" i="2"/>
  <c r="C29" i="2"/>
  <c r="E29" i="2"/>
  <c r="H29" i="2"/>
  <c r="A30" i="2"/>
  <c r="C30" i="2"/>
  <c r="D30" i="2"/>
  <c r="E30" i="2"/>
  <c r="G30" i="2"/>
  <c r="H30" i="2"/>
  <c r="B30" i="2"/>
  <c r="A31" i="2"/>
  <c r="D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B35" i="2"/>
  <c r="C35" i="2"/>
  <c r="E35" i="2"/>
  <c r="D35" i="2"/>
  <c r="G35" i="2"/>
  <c r="H35" i="2"/>
  <c r="A36" i="2"/>
  <c r="B36" i="2"/>
  <c r="C36" i="2"/>
  <c r="D36" i="2"/>
  <c r="E36" i="2"/>
  <c r="G36" i="2"/>
  <c r="H36" i="2"/>
  <c r="A37" i="2"/>
  <c r="B37" i="2"/>
  <c r="D37" i="2"/>
  <c r="G37" i="2"/>
  <c r="C37" i="2"/>
  <c r="E37" i="2"/>
  <c r="H37" i="2"/>
  <c r="A38" i="2"/>
  <c r="C38" i="2"/>
  <c r="D38" i="2"/>
  <c r="E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B43" i="2"/>
  <c r="C43" i="2"/>
  <c r="E43" i="2"/>
  <c r="D43" i="2"/>
  <c r="G43" i="2"/>
  <c r="H43" i="2"/>
  <c r="A44" i="2"/>
  <c r="B44" i="2"/>
  <c r="C44" i="2"/>
  <c r="D44" i="2"/>
  <c r="E44" i="2"/>
  <c r="G44" i="2"/>
  <c r="H44" i="2"/>
  <c r="A45" i="2"/>
  <c r="B45" i="2"/>
  <c r="D45" i="2"/>
  <c r="G45" i="2"/>
  <c r="C45" i="2"/>
  <c r="E45" i="2"/>
  <c r="H45" i="2"/>
  <c r="A46" i="2"/>
  <c r="C46" i="2"/>
  <c r="E46" i="2"/>
  <c r="D46" i="2"/>
  <c r="G46" i="2"/>
  <c r="H46" i="2"/>
  <c r="B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B49" i="2"/>
  <c r="D49" i="2"/>
  <c r="G49" i="2"/>
  <c r="C49" i="2"/>
  <c r="E49" i="2"/>
  <c r="H49" i="2"/>
  <c r="A50" i="2"/>
  <c r="C50" i="2"/>
  <c r="E50" i="2"/>
  <c r="D50" i="2"/>
  <c r="G50" i="2"/>
  <c r="H50" i="2"/>
  <c r="B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B53" i="2"/>
  <c r="D53" i="2"/>
  <c r="G53" i="2"/>
  <c r="C53" i="2"/>
  <c r="E53" i="2"/>
  <c r="H53" i="2"/>
  <c r="A54" i="2"/>
  <c r="C54" i="2"/>
  <c r="D54" i="2"/>
  <c r="E54" i="2"/>
  <c r="G54" i="2"/>
  <c r="H54" i="2"/>
  <c r="B54" i="2"/>
  <c r="A55" i="2"/>
  <c r="D55" i="2"/>
  <c r="G55" i="2"/>
  <c r="C55" i="2"/>
  <c r="E55" i="2"/>
  <c r="H55" i="2"/>
  <c r="B55" i="2"/>
  <c r="A56" i="2"/>
  <c r="D56" i="2"/>
  <c r="G56" i="2"/>
  <c r="C56" i="2"/>
  <c r="E56" i="2"/>
  <c r="H56" i="2"/>
  <c r="B56" i="2"/>
  <c r="A57" i="2"/>
  <c r="B57" i="2"/>
  <c r="D57" i="2"/>
  <c r="G57" i="2"/>
  <c r="C57" i="2"/>
  <c r="E57" i="2"/>
  <c r="H57" i="2"/>
  <c r="A58" i="2"/>
  <c r="C58" i="2"/>
  <c r="E58" i="2"/>
  <c r="D58" i="2"/>
  <c r="G58" i="2"/>
  <c r="H58" i="2"/>
  <c r="B58" i="2"/>
  <c r="A59" i="2"/>
  <c r="B59" i="2"/>
  <c r="C59" i="2"/>
  <c r="E59" i="2"/>
  <c r="D59" i="2"/>
  <c r="G59" i="2"/>
  <c r="H59" i="2"/>
  <c r="A60" i="2"/>
  <c r="B60" i="2"/>
  <c r="C60" i="2"/>
  <c r="D60" i="2"/>
  <c r="E60" i="2"/>
  <c r="G60" i="2"/>
  <c r="H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D63" i="2"/>
  <c r="G63" i="2"/>
  <c r="C63" i="2"/>
  <c r="E63" i="2"/>
  <c r="H63" i="2"/>
  <c r="B63" i="2"/>
  <c r="A64" i="2"/>
  <c r="D64" i="2"/>
  <c r="E64" i="2"/>
  <c r="G64" i="2"/>
  <c r="C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B67" i="2"/>
  <c r="C67" i="2"/>
  <c r="E67" i="2"/>
  <c r="D67" i="2"/>
  <c r="G67" i="2"/>
  <c r="H67" i="2"/>
  <c r="A68" i="2"/>
  <c r="B68" i="2"/>
  <c r="C68" i="2"/>
  <c r="E68" i="2"/>
  <c r="D68" i="2"/>
  <c r="G68" i="2"/>
  <c r="H68" i="2"/>
  <c r="A69" i="2"/>
  <c r="B69" i="2"/>
  <c r="D69" i="2"/>
  <c r="G69" i="2"/>
  <c r="C69" i="2"/>
  <c r="E69" i="2"/>
  <c r="H69" i="2"/>
  <c r="A70" i="2"/>
  <c r="D70" i="2"/>
  <c r="G70" i="2"/>
  <c r="C70" i="2"/>
  <c r="E70" i="2"/>
  <c r="H70" i="2"/>
  <c r="B70" i="2"/>
  <c r="A71" i="2"/>
  <c r="D71" i="2"/>
  <c r="G71" i="2"/>
  <c r="C71" i="2"/>
  <c r="E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D74" i="2"/>
  <c r="G74" i="2"/>
  <c r="C74" i="2"/>
  <c r="E74" i="2"/>
  <c r="H74" i="2"/>
  <c r="A75" i="2"/>
  <c r="B75" i="2"/>
  <c r="C75" i="2"/>
  <c r="E75" i="2"/>
  <c r="D75" i="2"/>
  <c r="G75" i="2"/>
  <c r="H75" i="2"/>
  <c r="A76" i="2"/>
  <c r="B76" i="2"/>
  <c r="C76" i="2"/>
  <c r="E76" i="2"/>
  <c r="D76" i="2"/>
  <c r="G76" i="2"/>
  <c r="H76" i="2"/>
  <c r="A77" i="2"/>
  <c r="B77" i="2"/>
  <c r="D77" i="2"/>
  <c r="G77" i="2"/>
  <c r="C77" i="2"/>
  <c r="E77" i="2"/>
  <c r="H77" i="2"/>
  <c r="A78" i="2"/>
  <c r="D78" i="2"/>
  <c r="G78" i="2"/>
  <c r="C78" i="2"/>
  <c r="E78" i="2"/>
  <c r="H78" i="2"/>
  <c r="B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B81" i="2"/>
  <c r="C81" i="2"/>
  <c r="E81" i="2"/>
  <c r="D81" i="2"/>
  <c r="G81" i="2"/>
  <c r="H81" i="2"/>
  <c r="A82" i="2"/>
  <c r="B82" i="2"/>
  <c r="D82" i="2"/>
  <c r="G82" i="2"/>
  <c r="C82" i="2"/>
  <c r="E82" i="2"/>
  <c r="H82" i="2"/>
  <c r="A83" i="2"/>
  <c r="D83" i="2"/>
  <c r="G83" i="2"/>
  <c r="C83" i="2"/>
  <c r="E83" i="2"/>
  <c r="H83" i="2"/>
  <c r="B83" i="2"/>
  <c r="A84" i="2"/>
  <c r="D84" i="2"/>
  <c r="G84" i="2"/>
  <c r="C84" i="2"/>
  <c r="E84" i="2"/>
  <c r="H84" i="2"/>
  <c r="B84" i="2"/>
  <c r="A85" i="2"/>
  <c r="D85" i="2"/>
  <c r="G85" i="2"/>
  <c r="C85" i="2"/>
  <c r="E85" i="2"/>
  <c r="H85" i="2"/>
  <c r="B85" i="2"/>
  <c r="A86" i="2"/>
  <c r="B86" i="2"/>
  <c r="D86" i="2"/>
  <c r="G86" i="2"/>
  <c r="C86" i="2"/>
  <c r="E86" i="2"/>
  <c r="H86" i="2"/>
  <c r="A87" i="2"/>
  <c r="B87" i="2"/>
  <c r="C87" i="2"/>
  <c r="E87" i="2"/>
  <c r="D87" i="2"/>
  <c r="G87" i="2"/>
  <c r="H87" i="2"/>
  <c r="A88" i="2"/>
  <c r="B88" i="2"/>
  <c r="C88" i="2"/>
  <c r="E88" i="2"/>
  <c r="D88" i="2"/>
  <c r="G88" i="2"/>
  <c r="H88" i="2"/>
  <c r="A89" i="2"/>
  <c r="B89" i="2"/>
  <c r="C89" i="2"/>
  <c r="D89" i="2"/>
  <c r="E89" i="2"/>
  <c r="G89" i="2"/>
  <c r="H89" i="2"/>
  <c r="A90" i="2"/>
  <c r="B90" i="2"/>
  <c r="C90" i="2"/>
  <c r="E90" i="2"/>
  <c r="F90" i="2"/>
  <c r="D90" i="2"/>
  <c r="G90" i="2"/>
  <c r="H90" i="2"/>
  <c r="A91" i="2"/>
  <c r="B91" i="2"/>
  <c r="D91" i="2"/>
  <c r="G91" i="2"/>
  <c r="C91" i="2"/>
  <c r="E91" i="2"/>
  <c r="H91" i="2"/>
  <c r="C11" i="1"/>
  <c r="C12" i="1"/>
  <c r="C16" i="1" l="1"/>
  <c r="D18" i="1" s="1"/>
  <c r="O61" i="1"/>
  <c r="O103" i="1"/>
  <c r="O101" i="1"/>
  <c r="O102" i="1"/>
  <c r="O83" i="1"/>
  <c r="O26" i="1"/>
  <c r="O120" i="1"/>
  <c r="O51" i="1"/>
  <c r="O68" i="1"/>
  <c r="O110" i="1"/>
  <c r="O59" i="1"/>
  <c r="O85" i="1"/>
  <c r="O22" i="1"/>
  <c r="O99" i="1"/>
  <c r="O73" i="1"/>
  <c r="O23" i="1"/>
  <c r="O123" i="1"/>
  <c r="O86" i="1"/>
  <c r="O57" i="1"/>
  <c r="O88" i="1"/>
  <c r="O93" i="1"/>
  <c r="O30" i="1"/>
  <c r="O28" i="1"/>
  <c r="O41" i="1"/>
  <c r="O115" i="1"/>
  <c r="O122" i="1"/>
  <c r="O43" i="1"/>
  <c r="O74" i="1"/>
  <c r="O100" i="1"/>
  <c r="O49" i="1"/>
  <c r="O91" i="1"/>
  <c r="O117" i="1"/>
  <c r="O54" i="1"/>
  <c r="O58" i="1"/>
  <c r="O89" i="1"/>
  <c r="O35" i="1"/>
  <c r="O125" i="1"/>
  <c r="O62" i="1"/>
  <c r="O60" i="1"/>
  <c r="O42" i="1"/>
  <c r="O33" i="1"/>
  <c r="O75" i="1"/>
  <c r="O81" i="1"/>
  <c r="O44" i="1"/>
  <c r="C15" i="1"/>
  <c r="O95" i="1"/>
  <c r="O52" i="1"/>
  <c r="O94" i="1"/>
  <c r="O92" i="1"/>
  <c r="O105" i="1"/>
  <c r="O106" i="1"/>
  <c r="O65" i="1"/>
  <c r="O107" i="1"/>
  <c r="O90" i="1"/>
  <c r="O55" i="1"/>
  <c r="O113" i="1"/>
  <c r="O50" i="1"/>
  <c r="O76" i="1"/>
  <c r="O118" i="1"/>
  <c r="O84" i="1"/>
  <c r="O126" i="1"/>
  <c r="O124" i="1"/>
  <c r="O25" i="1"/>
  <c r="O97" i="1"/>
  <c r="O45" i="1"/>
  <c r="O40" i="1"/>
  <c r="O108" i="1"/>
  <c r="O29" i="1"/>
  <c r="O67" i="1"/>
  <c r="O27" i="1"/>
  <c r="O32" i="1"/>
  <c r="O66" i="1"/>
  <c r="O87" i="1"/>
  <c r="O82" i="1"/>
  <c r="O70" i="1"/>
  <c r="O78" i="1"/>
  <c r="O116" i="1"/>
  <c r="O34" i="1"/>
  <c r="O79" i="1"/>
  <c r="O64" i="1"/>
  <c r="O121" i="1"/>
  <c r="O24" i="1"/>
  <c r="O69" i="1"/>
  <c r="O77" i="1"/>
  <c r="O119" i="1"/>
  <c r="O72" i="1"/>
  <c r="O114" i="1"/>
  <c r="O31" i="1"/>
  <c r="O48" i="1"/>
  <c r="O47" i="1"/>
  <c r="O104" i="1"/>
  <c r="O63" i="1"/>
  <c r="O37" i="1"/>
  <c r="O38" i="1"/>
  <c r="O53" i="1"/>
  <c r="O39" i="1"/>
  <c r="O98" i="1"/>
  <c r="O111" i="1"/>
  <c r="O96" i="1"/>
  <c r="O112" i="1"/>
  <c r="O56" i="1"/>
  <c r="O109" i="1"/>
  <c r="O46" i="1"/>
  <c r="O21" i="1"/>
  <c r="O80" i="1"/>
  <c r="O71" i="1"/>
  <c r="O36" i="1"/>
  <c r="C18" i="1" l="1"/>
  <c r="F18" i="1"/>
  <c r="F19" i="1" s="1"/>
</calcChain>
</file>

<file path=xl/sharedStrings.xml><?xml version="1.0" encoding="utf-8"?>
<sst xmlns="http://schemas.openxmlformats.org/spreadsheetml/2006/main" count="852" uniqueCount="315">
  <si>
    <t>V2203 Oph / GSC 00424-00304</t>
  </si>
  <si>
    <t>System Type:</t>
  </si>
  <si>
    <t>EW/KW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</si>
  <si>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</si>
  <si>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</si>
  <si>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</si>
  <si>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</si>
  <si>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</si>
  <si>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</si>
  <si>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</si>
  <si>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</si>
  <si>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</si>
  <si>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</si>
  <si>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</si>
  <si>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</si>
  <si>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</si>
  <si>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</si>
  <si>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</si>
  <si>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</si>
  <si>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</si>
  <si>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</si>
  <si>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</si>
  <si>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</si>
  <si>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</si>
  <si>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</si>
  <si>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</si>
  <si>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</si>
  <si>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</si>
  <si>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</si>
  <si>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</si>
  <si>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</si>
  <si>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</si>
  <si>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</si>
  <si>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</si>
  <si>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</si>
  <si>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</si>
  <si>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</si>
  <si>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</si>
  <si>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</si>
  <si>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</si>
  <si>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</si>
  <si>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</si>
  <si>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</si>
  <si>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 PZP 4.255 </t>
  </si>
  <si>
    <t>I</t>
  </si>
  <si>
    <t>II</t>
  </si>
  <si>
    <t>IBVS 3709 </t>
  </si>
  <si>
    <t> GEOS 18 </t>
  </si>
  <si>
    <t> BBS 96 </t>
  </si>
  <si>
    <t>IBVS 5676</t>
  </si>
  <si>
    <t>IBVS 5657</t>
  </si>
  <si>
    <t>VSB 45 </t>
  </si>
  <si>
    <t>OEJV 0116</t>
  </si>
  <si>
    <t>IBVS 5984</t>
  </si>
  <si>
    <t>OEJV 0160</t>
  </si>
  <si>
    <t>OEJV 0168</t>
  </si>
  <si>
    <t>OEJV 0179</t>
  </si>
  <si>
    <t>VSB-64</t>
  </si>
  <si>
    <t>V</t>
  </si>
  <si>
    <t>OEJV 0211</t>
  </si>
  <si>
    <t>VSB 069</t>
  </si>
  <si>
    <t>Ic</t>
  </si>
  <si>
    <t>B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</si>
  <si>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</si>
  <si>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</si>
  <si>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</si>
  <si>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</si>
  <si>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</si>
  <si>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</si>
  <si>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2453075.6441 </t>
  </si>
  <si>
    <t> 11.03.2004 03:27 </t>
  </si>
  <si>
    <t> 0.0009 </t>
  </si>
  <si>
    <t>E </t>
  </si>
  <si>
    <t>?</t>
  </si>
  <si>
    <t> L.Kotková &amp; M.Wolf </t>
  </si>
  <si>
    <t>IBVS 5676 </t>
  </si>
  <si>
    <t>2453142.5268 </t>
  </si>
  <si>
    <t> 17.05.2004 00:38 </t>
  </si>
  <si>
    <t> -0.0014 </t>
  </si>
  <si>
    <t>-I</t>
  </si>
  <si>
    <t> P.Frank </t>
  </si>
  <si>
    <t>BAVM 173 </t>
  </si>
  <si>
    <t>2453143.4357 </t>
  </si>
  <si>
    <t> 17.05.2004 22:27 </t>
  </si>
  <si>
    <t>1414</t>
  </si>
  <si>
    <t> -0.0025 </t>
  </si>
  <si>
    <t>2453151.4020 </t>
  </si>
  <si>
    <t> 25.05.2004 21:38 </t>
  </si>
  <si>
    <t>1431.5</t>
  </si>
  <si>
    <t> 0.0013 </t>
  </si>
  <si>
    <t>2453155.4970 </t>
  </si>
  <si>
    <t> 29.05.2004 23:55 </t>
  </si>
  <si>
    <t>1440.5</t>
  </si>
  <si>
    <t>2453163.4581 </t>
  </si>
  <si>
    <t> 06.06.2004 22:59 </t>
  </si>
  <si>
    <t>1458</t>
  </si>
  <si>
    <t> -0.0001 </t>
  </si>
  <si>
    <t>2455003.481 </t>
  </si>
  <si>
    <t> 20.06.2009 23:32 </t>
  </si>
  <si>
    <t>5502</t>
  </si>
  <si>
    <t> 0.002 </t>
  </si>
  <si>
    <t>C </t>
  </si>
  <si>
    <t>o</t>
  </si>
  <si>
    <t> A.Paschke </t>
  </si>
  <si>
    <t>OEJV 0116 </t>
  </si>
  <si>
    <t>2455451.4266 </t>
  </si>
  <si>
    <t> 11.09.2010 22:14 </t>
  </si>
  <si>
    <t>6486.5</t>
  </si>
  <si>
    <t>BAVM 215 </t>
  </si>
  <si>
    <t>2455628.64802 </t>
  </si>
  <si>
    <t> 08.03.2011 03:33 </t>
  </si>
  <si>
    <t>6876</t>
  </si>
  <si>
    <t> -0.00126 </t>
  </si>
  <si>
    <t> M.Lehky </t>
  </si>
  <si>
    <t>OEJV 0160 </t>
  </si>
  <si>
    <t>2455628.64838 </t>
  </si>
  <si>
    <t> -0.00090 </t>
  </si>
  <si>
    <t>R</t>
  </si>
  <si>
    <t>2455628.64845 </t>
  </si>
  <si>
    <t> -0.00083 </t>
  </si>
  <si>
    <t>2455628.64857 </t>
  </si>
  <si>
    <t> -0.00071 </t>
  </si>
  <si>
    <t>2442812.645 </t>
  </si>
  <si>
    <t> 04.02.1976 03:28 </t>
  </si>
  <si>
    <t> -0.014 </t>
  </si>
  <si>
    <t>P </t>
  </si>
  <si>
    <t> O.G.Surikov </t>
  </si>
  <si>
    <t>2442868.573 </t>
  </si>
  <si>
    <t> 31.03.1976 01:45 </t>
  </si>
  <si>
    <t> -0.051 </t>
  </si>
  <si>
    <t>2442869.528 </t>
  </si>
  <si>
    <t> 01.04.1976 00:40 </t>
  </si>
  <si>
    <t> -0.006 </t>
  </si>
  <si>
    <t>2442874.532 </t>
  </si>
  <si>
    <t> 06.04.1976 00:46 </t>
  </si>
  <si>
    <t> -0.007 </t>
  </si>
  <si>
    <t>2442894.528 </t>
  </si>
  <si>
    <t> 26.04.1976 00:40 </t>
  </si>
  <si>
    <t> -0.031 </t>
  </si>
  <si>
    <t>2442933.457 </t>
  </si>
  <si>
    <t> 03.06.1976 22:58 </t>
  </si>
  <si>
    <t> -0.004 </t>
  </si>
  <si>
    <t>2442992.364 </t>
  </si>
  <si>
    <t> 01.08.1976 20:44 </t>
  </si>
  <si>
    <t> -0.020 </t>
  </si>
  <si>
    <t>2443034.230 </t>
  </si>
  <si>
    <t> 12.09.1976 17:31 </t>
  </si>
  <si>
    <t>2443253.519 </t>
  </si>
  <si>
    <t> 20.04.1977 00:27 </t>
  </si>
  <si>
    <t> -0.035 </t>
  </si>
  <si>
    <t>2443272.413 </t>
  </si>
  <si>
    <t> 08.05.1977 21:54 </t>
  </si>
  <si>
    <t> -0.023 </t>
  </si>
  <si>
    <t>2443279.452 </t>
  </si>
  <si>
    <t> 15.05.1977 22:50 </t>
  </si>
  <si>
    <t> -0.037 </t>
  </si>
  <si>
    <t>2443279.490 </t>
  </si>
  <si>
    <t> 15.05.1977 23:45 </t>
  </si>
  <si>
    <t> 0.001 </t>
  </si>
  <si>
    <t>2443423.221 </t>
  </si>
  <si>
    <t> 06.10.1977 17:18 </t>
  </si>
  <si>
    <t> -0.048 </t>
  </si>
  <si>
    <t>2443668.488 </t>
  </si>
  <si>
    <t> 08.06.1978 23:42 </t>
  </si>
  <si>
    <t> -0.026 </t>
  </si>
  <si>
    <t>2443685.347 </t>
  </si>
  <si>
    <t> 25.06.1978 20:19 </t>
  </si>
  <si>
    <t> -0.002 </t>
  </si>
  <si>
    <t>2443759.261 </t>
  </si>
  <si>
    <t> 07.09.1978 18:15 </t>
  </si>
  <si>
    <t>2444012.484 </t>
  </si>
  <si>
    <t> 18.05.1979 23:36 </t>
  </si>
  <si>
    <t> -0.010 </t>
  </si>
  <si>
    <t>2444725.473 </t>
  </si>
  <si>
    <t> 30.04.1981 23:21 </t>
  </si>
  <si>
    <t> M.Popova et al. </t>
  </si>
  <si>
    <t>2444760.501 </t>
  </si>
  <si>
    <t> 05.06.1981 00:01 </t>
  </si>
  <si>
    <t> -0.013 </t>
  </si>
  <si>
    <t>2444760.515 </t>
  </si>
  <si>
    <t> 05.06.1981 00:21 </t>
  </si>
  <si>
    <t>2444761.409 </t>
  </si>
  <si>
    <t> 05.06.1981 21:48 </t>
  </si>
  <si>
    <t> -0.015 </t>
  </si>
  <si>
    <t>2444779.398 </t>
  </si>
  <si>
    <t> 23.06.1981 21:33 </t>
  </si>
  <si>
    <t>2445545.403 </t>
  </si>
  <si>
    <t> 29.07.1983 21:40 </t>
  </si>
  <si>
    <t> 0.013 </t>
  </si>
  <si>
    <t>V </t>
  </si>
  <si>
    <t> R.Boninsegna </t>
  </si>
  <si>
    <t>2445879.351 </t>
  </si>
  <si>
    <t> 27.06.1984 20:25 </t>
  </si>
  <si>
    <t> -0.009 </t>
  </si>
  <si>
    <t>2445903.479 </t>
  </si>
  <si>
    <t> 21.07.1984 23:29 </t>
  </si>
  <si>
    <t> 0.004 </t>
  </si>
  <si>
    <t> P.Rousselot </t>
  </si>
  <si>
    <t>2445903.486 </t>
  </si>
  <si>
    <t> 21.07.1984 23:39 </t>
  </si>
  <si>
    <t> 0.011 </t>
  </si>
  <si>
    <t>2445903.500 </t>
  </si>
  <si>
    <t> 22.07.1984 00:00 </t>
  </si>
  <si>
    <t> 0.025 </t>
  </si>
  <si>
    <t> R.Dequinze </t>
  </si>
  <si>
    <t>2445903.503 </t>
  </si>
  <si>
    <t> 22.07.1984 00:04 </t>
  </si>
  <si>
    <t> 0.028 </t>
  </si>
  <si>
    <t> S.Ferrand </t>
  </si>
  <si>
    <t>2445905.528 </t>
  </si>
  <si>
    <t> 24.07.1984 00:40 </t>
  </si>
  <si>
    <t> 0.005 </t>
  </si>
  <si>
    <t>2445905.535 </t>
  </si>
  <si>
    <t> 24.07.1984 00:50 </t>
  </si>
  <si>
    <t> 0.012 </t>
  </si>
  <si>
    <t>2445910.524 </t>
  </si>
  <si>
    <t> 29.07.1984 00:34 </t>
  </si>
  <si>
    <t>2445915.538 </t>
  </si>
  <si>
    <t> 03.08.1984 00:54 </t>
  </si>
  <si>
    <t>2446199.443 </t>
  </si>
  <si>
    <t> 13.05.1985 22:37 </t>
  </si>
  <si>
    <t>2446345.266 </t>
  </si>
  <si>
    <t> 06.10.1985 18:23 </t>
  </si>
  <si>
    <t>2446554.568 </t>
  </si>
  <si>
    <t> 04.05.1986 01:37 </t>
  </si>
  <si>
    <t> -0.012 </t>
  </si>
  <si>
    <t>2446557.543 </t>
  </si>
  <si>
    <t> 07.05.1986 01:01 </t>
  </si>
  <si>
    <t>2446583.493 </t>
  </si>
  <si>
    <t> 01.06.1986 23:49 </t>
  </si>
  <si>
    <t> 0.020 </t>
  </si>
  <si>
    <t>2446588.483 </t>
  </si>
  <si>
    <t> 06.06.1986 23:35 </t>
  </si>
  <si>
    <t>2446601.453 </t>
  </si>
  <si>
    <t> 19.06.1986 22:52 </t>
  </si>
  <si>
    <t> 0.008 </t>
  </si>
  <si>
    <t>2446622.383 </t>
  </si>
  <si>
    <t> 10.07.1986 21:11 </t>
  </si>
  <si>
    <t> A.Maraziti </t>
  </si>
  <si>
    <t>2446672.419 </t>
  </si>
  <si>
    <t> 29.08.1986 22:03 </t>
  </si>
  <si>
    <t>2446880.590 </t>
  </si>
  <si>
    <t> 26.03.1987 02:09 </t>
  </si>
  <si>
    <t>2446999.350 </t>
  </si>
  <si>
    <t> 22.07.1987 20:24 </t>
  </si>
  <si>
    <t> 0.007 </t>
  </si>
  <si>
    <t>2447011.415 </t>
  </si>
  <si>
    <t> 03.08.1987 21:57 </t>
  </si>
  <si>
    <t> 0.015 </t>
  </si>
  <si>
    <t>2447024.384 </t>
  </si>
  <si>
    <t> 16.08.1987 21:12 </t>
  </si>
  <si>
    <t> 0.016 </t>
  </si>
  <si>
    <t>2447034.405 </t>
  </si>
  <si>
    <t> 26.08.1987 21:43 </t>
  </si>
  <si>
    <t> 0.027 </t>
  </si>
  <si>
    <t>2447037.339 </t>
  </si>
  <si>
    <t> 29.08.1987 20:08 </t>
  </si>
  <si>
    <t>2447303.522 </t>
  </si>
  <si>
    <t> 22.05.1988 00:31 </t>
  </si>
  <si>
    <t>2447336.507 </t>
  </si>
  <si>
    <t> 24.06.1988 00:10 </t>
  </si>
  <si>
    <t> 0.009 </t>
  </si>
  <si>
    <t>2447350.386 </t>
  </si>
  <si>
    <t> 07.07.1988 21:15 </t>
  </si>
  <si>
    <t> 0.010 </t>
  </si>
  <si>
    <t>2447352.440 </t>
  </si>
  <si>
    <t> 09.07.1988 22:33 </t>
  </si>
  <si>
    <t> 0.017 </t>
  </si>
  <si>
    <t>2447353.337 </t>
  </si>
  <si>
    <t> 10.07.1988 20:05 </t>
  </si>
  <si>
    <t>2447355.378 </t>
  </si>
  <si>
    <t> 12.07.1988 21:04 </t>
  </si>
  <si>
    <t> -0.003 </t>
  </si>
  <si>
    <t>2447357.428 </t>
  </si>
  <si>
    <t> 14.07.1988 22:16 </t>
  </si>
  <si>
    <t> -0.000 </t>
  </si>
  <si>
    <t> P.Ralincourt </t>
  </si>
  <si>
    <t>2447360.377 </t>
  </si>
  <si>
    <t> 17.07.1988 21:02 </t>
  </si>
  <si>
    <t>2447362.433 </t>
  </si>
  <si>
    <t> 19.07.1988 22:23 </t>
  </si>
  <si>
    <t>2447362.447 </t>
  </si>
  <si>
    <t> 19.07.1988 22:43 </t>
  </si>
  <si>
    <t> 0.014 </t>
  </si>
  <si>
    <t>2447385.424 </t>
  </si>
  <si>
    <t> 11.08.1988 22:10 </t>
  </si>
  <si>
    <t> J.Fabregat </t>
  </si>
  <si>
    <t>2447387.474 </t>
  </si>
  <si>
    <t> 13.08.1988 23:22 </t>
  </si>
  <si>
    <t>2447388.370 </t>
  </si>
  <si>
    <t> 14.08.1988 20:52 </t>
  </si>
  <si>
    <t> F.Acerbi </t>
  </si>
  <si>
    <t>2447388.384 </t>
  </si>
  <si>
    <t> 14.08.1988 21:12 </t>
  </si>
  <si>
    <t> A.Manna </t>
  </si>
  <si>
    <t>2447388.387 </t>
  </si>
  <si>
    <t> 14.08.1988 21:17 </t>
  </si>
  <si>
    <t> 0.019 </t>
  </si>
  <si>
    <t>2447392.453 </t>
  </si>
  <si>
    <t> 18.08.1988 22:52 </t>
  </si>
  <si>
    <t>2447392.457 </t>
  </si>
  <si>
    <t> 18.08.1988 22:58 </t>
  </si>
  <si>
    <t>2447392.458 </t>
  </si>
  <si>
    <t> 18.08.1988 22:59 </t>
  </si>
  <si>
    <t> -0.005 </t>
  </si>
  <si>
    <t>2448123.409 </t>
  </si>
  <si>
    <t> 19.08.1990 21:48 </t>
  </si>
  <si>
    <t> O.Walas </t>
  </si>
  <si>
    <t>2448136.381 </t>
  </si>
  <si>
    <t> 01.09.1990 21:08 </t>
  </si>
  <si>
    <t>2453886.2255 </t>
  </si>
  <si>
    <t> 30.05.2006 17:24 </t>
  </si>
  <si>
    <t>3046.5</t>
  </si>
  <si>
    <t> -0.0005 </t>
  </si>
  <si>
    <t> K. Nagai et 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</si>
</sst>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6" formatCode="m/d/yyyy"/>
    <numFmt numFmtId="167" formatCode="0.000"/>
    <numFmt numFmtId="168" formatCode="0.0000"/>
  </numFmts>
  <fonts count="15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6" fontId="0" fillId="0" borderId="0" xfId="0" applyNumberFormat="1" applyAlignme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167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7" applyFont="1"/>
    <xf numFmtId="0" fontId="5" fillId="0" borderId="0" xfId="7" applyFont="1" applyAlignment="1">
      <alignment horizontal="center"/>
    </xf>
    <xf numFmtId="0" fontId="5" fillId="0" borderId="0" xfId="7" applyFont="1" applyAlignment="1">
      <alignment horizontal="left"/>
    </xf>
    <xf numFmtId="0" fontId="10" fillId="0" borderId="0" xfId="6" applyFont="1"/>
    <xf numFmtId="0" fontId="10" fillId="0" borderId="0" xfId="6" applyFont="1" applyBorder="1" applyAlignment="1">
      <alignment horizontal="center"/>
    </xf>
    <xf numFmtId="168" fontId="10" fillId="0" borderId="0" xfId="6" applyNumberFormat="1" applyFont="1" applyFill="1" applyBorder="1" applyAlignment="1" applyProtection="1">
      <alignment horizontal="left" vertical="top"/>
    </xf>
    <xf numFmtId="0" fontId="10" fillId="0" borderId="0" xfId="6" applyNumberFormat="1" applyFont="1" applyFill="1" applyBorder="1" applyAlignment="1" applyProtection="1">
      <alignment horizontal="left" vertical="top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3" fillId="2" borderId="10" xfId="5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6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V2203 Oph - O-C Diagr.</a:t>
            </a:r>
          </a:p>
        </c:rich>
      </c:tx>
      <c:layout>
        <c:manualLayout>
          <c:xMode val="edge"/>
          <c:yMode val="edge"/>
          <c:x val="0.34733474955372096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2483304288092"/>
          <c:y val="0.16041666666666668"/>
          <c:w val="0.82444871289311772"/>
          <c:h val="0.61770833333333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Active!$H$21:$H$126</c:f>
              <c:numCache>
                <c:formatCode>General</c:formatCode>
                <c:ptCount val="106"/>
                <c:pt idx="0">
                  <c:v>9.6714999999676365E-2</c:v>
                </c:pt>
                <c:pt idx="1">
                  <c:v>5.9099999998579733E-2</c:v>
                </c:pt>
                <c:pt idx="2">
                  <c:v>0.1040900000007241</c:v>
                </c:pt>
                <c:pt idx="3">
                  <c:v>0.1030350000000908</c:v>
                </c:pt>
                <c:pt idx="4">
                  <c:v>7.8815000000759028E-2</c:v>
                </c:pt>
                <c:pt idx="5">
                  <c:v>0.10488750000513392</c:v>
                </c:pt>
                <c:pt idx="6">
                  <c:v>8.8739999999233987E-2</c:v>
                </c:pt>
                <c:pt idx="7">
                  <c:v>9.4280000004800968E-2</c:v>
                </c:pt>
                <c:pt idx="8">
                  <c:v>7.0869999995920807E-2</c:v>
                </c:pt>
                <c:pt idx="9">
                  <c:v>8.2162500002596062E-2</c:v>
                </c:pt>
                <c:pt idx="10">
                  <c:v>6.8584999993618112E-2</c:v>
                </c:pt>
                <c:pt idx="11">
                  <c:v>0.10658499999408377</c:v>
                </c:pt>
                <c:pt idx="12">
                  <c:v>5.6004999998549465E-2</c:v>
                </c:pt>
                <c:pt idx="13">
                  <c:v>7.5310000000172295E-2</c:v>
                </c:pt>
                <c:pt idx="14">
                  <c:v>9.9125000000640284E-2</c:v>
                </c:pt>
                <c:pt idx="15">
                  <c:v>7.4812499995459802E-2</c:v>
                </c:pt>
                <c:pt idx="16">
                  <c:v>8.7529999997059349E-2</c:v>
                </c:pt>
                <c:pt idx="17">
                  <c:v>8.3694999993895181E-2</c:v>
                </c:pt>
                <c:pt idx="18">
                  <c:v>7.6309999996738043E-2</c:v>
                </c:pt>
                <c:pt idx="19">
                  <c:v>9.0309999999590218E-2</c:v>
                </c:pt>
                <c:pt idx="20">
                  <c:v>7.4300000000221189E-2</c:v>
                </c:pt>
                <c:pt idx="21">
                  <c:v>9.0602500000386499E-2</c:v>
                </c:pt>
                <c:pt idx="22">
                  <c:v>9.4684999996388797E-2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2C-4903-AA07-CF47CF58E7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Active!$I$21:$I$126</c:f>
              <c:numCache>
                <c:formatCode>General</c:formatCode>
                <c:ptCount val="106"/>
                <c:pt idx="23">
                  <c:v>6.9015000000945292E-2</c:v>
                </c:pt>
                <c:pt idx="24">
                  <c:v>8.1749999997555278E-2</c:v>
                </c:pt>
                <c:pt idx="25">
                  <c:v>8.8749999995343387E-2</c:v>
                </c:pt>
                <c:pt idx="26">
                  <c:v>0.10274999999819556</c:v>
                </c:pt>
                <c:pt idx="27">
                  <c:v>0.10574999999516876</c:v>
                </c:pt>
                <c:pt idx="28">
                  <c:v>8.3227499999338761E-2</c:v>
                </c:pt>
                <c:pt idx="29">
                  <c:v>9.0227500004402827E-2</c:v>
                </c:pt>
                <c:pt idx="30">
                  <c:v>7.4172499997075647E-2</c:v>
                </c:pt>
                <c:pt idx="31">
                  <c:v>8.3117499998479616E-2</c:v>
                </c:pt>
                <c:pt idx="32">
                  <c:v>6.4997499997843988E-2</c:v>
                </c:pt>
                <c:pt idx="33">
                  <c:v>5.8895000001939479E-2</c:v>
                </c:pt>
                <c:pt idx="34">
                  <c:v>5.8595000002242159E-2</c:v>
                </c:pt>
                <c:pt idx="35">
                  <c:v>7.6062499996623956E-2</c:v>
                </c:pt>
                <c:pt idx="36">
                  <c:v>9.0777500001422595E-2</c:v>
                </c:pt>
                <c:pt idx="37">
                  <c:v>7.572249999793712E-2</c:v>
                </c:pt>
                <c:pt idx="38">
                  <c:v>7.8079999999317806E-2</c:v>
                </c:pt>
                <c:pt idx="39">
                  <c:v>7.7850000001490116E-2</c:v>
                </c:pt>
                <c:pt idx="40">
                  <c:v>6.3300000001618173E-2</c:v>
                </c:pt>
                <c:pt idx="41">
                  <c:v>6.9512499998381827E-2</c:v>
                </c:pt>
                <c:pt idx="42">
                  <c:v>7.3207499997806735E-2</c:v>
                </c:pt>
                <c:pt idx="43">
                  <c:v>8.0574999999953434E-2</c:v>
                </c:pt>
                <c:pt idx="44">
                  <c:v>8.1932499997492414E-2</c:v>
                </c:pt>
                <c:pt idx="45">
                  <c:v>9.2822499995236285E-2</c:v>
                </c:pt>
                <c:pt idx="46">
                  <c:v>6.9289999999455176E-2</c:v>
                </c:pt>
                <c:pt idx="47">
                  <c:v>7.436500000039814E-2</c:v>
                </c:pt>
                <c:pt idx="48">
                  <c:v>7.1502499995403923E-2</c:v>
                </c:pt>
                <c:pt idx="49">
                  <c:v>7.2849999996833503E-2</c:v>
                </c:pt>
                <c:pt idx="50">
                  <c:v>7.9327500003273599E-2</c:v>
                </c:pt>
                <c:pt idx="51">
                  <c:v>6.6317500000877772E-2</c:v>
                </c:pt>
                <c:pt idx="52">
                  <c:v>5.9794999993755482E-2</c:v>
                </c:pt>
                <c:pt idx="53">
                  <c:v>6.227249999938067E-2</c:v>
                </c:pt>
                <c:pt idx="54">
                  <c:v>5.3740000003017485E-2</c:v>
                </c:pt>
                <c:pt idx="55">
                  <c:v>6.2217499995313119E-2</c:v>
                </c:pt>
                <c:pt idx="56">
                  <c:v>7.6217499998165295E-2</c:v>
                </c:pt>
                <c:pt idx="57">
                  <c:v>7.5465000001713634E-2</c:v>
                </c:pt>
                <c:pt idx="58">
                  <c:v>7.7942500000062864E-2</c:v>
                </c:pt>
                <c:pt idx="59">
                  <c:v>7.7942500000062864E-2</c:v>
                </c:pt>
                <c:pt idx="60">
                  <c:v>6.3932500001101289E-2</c:v>
                </c:pt>
                <c:pt idx="61">
                  <c:v>7.7932499996677507E-2</c:v>
                </c:pt>
                <c:pt idx="62">
                  <c:v>8.0932500000926666E-2</c:v>
                </c:pt>
                <c:pt idx="63">
                  <c:v>5.1887500005250331E-2</c:v>
                </c:pt>
                <c:pt idx="64">
                  <c:v>5.5887500006065238E-2</c:v>
                </c:pt>
                <c:pt idx="65">
                  <c:v>5.6887500002630986E-2</c:v>
                </c:pt>
                <c:pt idx="66">
                  <c:v>4.2354999997769482E-2</c:v>
                </c:pt>
                <c:pt idx="67">
                  <c:v>4.6712499999557622E-2</c:v>
                </c:pt>
                <c:pt idx="75">
                  <c:v>-1.6250000000582077E-2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2C-4903-AA07-CF47CF58E7F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Active!$J$21:$J$126</c:f>
              <c:numCache>
                <c:formatCode>General</c:formatCode>
                <c:ptCount val="106"/>
                <c:pt idx="69">
                  <c:v>0</c:v>
                </c:pt>
                <c:pt idx="70">
                  <c:v>-1.1099999974248931E-3</c:v>
                </c:pt>
                <c:pt idx="71">
                  <c:v>2.6025000042864121E-3</c:v>
                </c:pt>
                <c:pt idx="72">
                  <c:v>2.5575000036042184E-3</c:v>
                </c:pt>
                <c:pt idx="73">
                  <c:v>1.0700000057113357E-3</c:v>
                </c:pt>
                <c:pt idx="74">
                  <c:v>-6.972499999392312E-3</c:v>
                </c:pt>
                <c:pt idx="76">
                  <c:v>-2.3072500000125729E-2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2C-4903-AA07-CF47CF58E7F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Active!$K$21:$K$126</c:f>
              <c:numCache>
                <c:formatCode>General</c:formatCode>
                <c:ptCount val="106"/>
                <c:pt idx="68">
                  <c:v>3.0350000015459955E-3</c:v>
                </c:pt>
                <c:pt idx="77">
                  <c:v>-2.6099999995494727E-2</c:v>
                </c:pt>
                <c:pt idx="78">
                  <c:v>-2.5739999997313134E-2</c:v>
                </c:pt>
                <c:pt idx="79">
                  <c:v>-2.5669999995443504E-2</c:v>
                </c:pt>
                <c:pt idx="80">
                  <c:v>-2.5549999998474959E-2</c:v>
                </c:pt>
                <c:pt idx="81">
                  <c:v>-3.4902500003227033E-2</c:v>
                </c:pt>
                <c:pt idx="82">
                  <c:v>-3.4752500003378373E-2</c:v>
                </c:pt>
                <c:pt idx="83">
                  <c:v>-3.4582500004034955E-2</c:v>
                </c:pt>
                <c:pt idx="84">
                  <c:v>-3.4432500004186295E-2</c:v>
                </c:pt>
                <c:pt idx="85">
                  <c:v>-4.1974999992817175E-2</c:v>
                </c:pt>
                <c:pt idx="86">
                  <c:v>-4.1164999995089602E-2</c:v>
                </c:pt>
                <c:pt idx="87">
                  <c:v>-4.0854999999282882E-2</c:v>
                </c:pt>
                <c:pt idx="88">
                  <c:v>-4.0644999993673991E-2</c:v>
                </c:pt>
                <c:pt idx="89">
                  <c:v>-3.9262500002223533E-2</c:v>
                </c:pt>
                <c:pt idx="90">
                  <c:v>-3.9002500001515727E-2</c:v>
                </c:pt>
                <c:pt idx="91">
                  <c:v>-3.8822499998786952E-2</c:v>
                </c:pt>
                <c:pt idx="92">
                  <c:v>-3.8102500002423767E-2</c:v>
                </c:pt>
                <c:pt idx="93">
                  <c:v>-4.1264999999839347E-2</c:v>
                </c:pt>
                <c:pt idx="94">
                  <c:v>-4.3980000002193265E-2</c:v>
                </c:pt>
                <c:pt idx="95">
                  <c:v>-4.3900000004214235E-2</c:v>
                </c:pt>
                <c:pt idx="96">
                  <c:v>-4.3340000003809109E-2</c:v>
                </c:pt>
                <c:pt idx="97">
                  <c:v>-4.3280000005324837E-2</c:v>
                </c:pt>
                <c:pt idx="98">
                  <c:v>-5.1722500000323635E-2</c:v>
                </c:pt>
                <c:pt idx="99">
                  <c:v>-5.4332500025338959E-2</c:v>
                </c:pt>
                <c:pt idx="100">
                  <c:v>-5.4232500195212197E-2</c:v>
                </c:pt>
                <c:pt idx="101">
                  <c:v>-5.3922500163025688E-2</c:v>
                </c:pt>
                <c:pt idx="102">
                  <c:v>-5.3592499978549313E-2</c:v>
                </c:pt>
                <c:pt idx="103">
                  <c:v>-6.7264999997860286E-2</c:v>
                </c:pt>
                <c:pt idx="104">
                  <c:v>-6.6364999998768326E-2</c:v>
                </c:pt>
                <c:pt idx="105">
                  <c:v>-6.4865000000281725E-2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2C-4903-AA07-CF47CF58E7F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Active!$L$21:$L$126</c:f>
              <c:numCache>
                <c:formatCode>General</c:formatCode>
                <c:ptCount val="1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2C-4903-AA07-CF47CF58E7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Active!$M$21:$M$126</c:f>
              <c:numCache>
                <c:formatCode>General</c:formatCode>
                <c:ptCount val="1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2C-4903-AA07-CF47CF58E7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Active!$N$21:$N$126</c:f>
              <c:numCache>
                <c:formatCode>General</c:formatCode>
                <c:ptCount val="1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2C-4903-AA07-CF47CF58E7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Active!$F$21:$F$126</c:f>
              <c:numCache>
                <c:formatCode>General</c:formatCode>
                <c:ptCount val="106"/>
                <c:pt idx="0">
                  <c:v>-22703</c:v>
                </c:pt>
                <c:pt idx="1">
                  <c:v>-22580</c:v>
                </c:pt>
                <c:pt idx="2">
                  <c:v>-22578</c:v>
                </c:pt>
                <c:pt idx="3">
                  <c:v>-22567</c:v>
                </c:pt>
                <c:pt idx="4">
                  <c:v>-22523</c:v>
                </c:pt>
                <c:pt idx="5">
                  <c:v>-22437.5</c:v>
                </c:pt>
                <c:pt idx="6">
                  <c:v>-22308</c:v>
                </c:pt>
                <c:pt idx="7">
                  <c:v>-22216</c:v>
                </c:pt>
                <c:pt idx="8">
                  <c:v>-21734</c:v>
                </c:pt>
                <c:pt idx="9">
                  <c:v>-21692.5</c:v>
                </c:pt>
                <c:pt idx="10">
                  <c:v>-21677</c:v>
                </c:pt>
                <c:pt idx="11">
                  <c:v>-21677</c:v>
                </c:pt>
                <c:pt idx="12">
                  <c:v>-21361</c:v>
                </c:pt>
                <c:pt idx="13">
                  <c:v>-20822</c:v>
                </c:pt>
                <c:pt idx="14">
                  <c:v>-20785</c:v>
                </c:pt>
                <c:pt idx="15">
                  <c:v>-20622.5</c:v>
                </c:pt>
                <c:pt idx="16">
                  <c:v>-20066</c:v>
                </c:pt>
                <c:pt idx="17">
                  <c:v>-18499</c:v>
                </c:pt>
                <c:pt idx="18">
                  <c:v>-18422</c:v>
                </c:pt>
                <c:pt idx="19">
                  <c:v>-18422</c:v>
                </c:pt>
                <c:pt idx="20">
                  <c:v>-18420</c:v>
                </c:pt>
                <c:pt idx="21">
                  <c:v>-18380.5</c:v>
                </c:pt>
                <c:pt idx="22">
                  <c:v>-16697</c:v>
                </c:pt>
                <c:pt idx="23">
                  <c:v>-15963</c:v>
                </c:pt>
                <c:pt idx="24">
                  <c:v>-15910</c:v>
                </c:pt>
                <c:pt idx="25">
                  <c:v>-15910</c:v>
                </c:pt>
                <c:pt idx="26">
                  <c:v>-15910</c:v>
                </c:pt>
                <c:pt idx="27">
                  <c:v>-15910</c:v>
                </c:pt>
                <c:pt idx="28">
                  <c:v>-15905.5</c:v>
                </c:pt>
                <c:pt idx="29">
                  <c:v>-15905.5</c:v>
                </c:pt>
                <c:pt idx="30">
                  <c:v>-15894.5</c:v>
                </c:pt>
                <c:pt idx="31">
                  <c:v>-15883.5</c:v>
                </c:pt>
                <c:pt idx="32">
                  <c:v>-15259.5</c:v>
                </c:pt>
                <c:pt idx="33">
                  <c:v>-14939</c:v>
                </c:pt>
                <c:pt idx="34">
                  <c:v>-14479</c:v>
                </c:pt>
                <c:pt idx="35">
                  <c:v>-14472.5</c:v>
                </c:pt>
                <c:pt idx="36">
                  <c:v>-14415.5</c:v>
                </c:pt>
                <c:pt idx="37">
                  <c:v>-14404.5</c:v>
                </c:pt>
                <c:pt idx="38">
                  <c:v>-14376</c:v>
                </c:pt>
                <c:pt idx="39">
                  <c:v>-14330</c:v>
                </c:pt>
                <c:pt idx="40">
                  <c:v>-14220</c:v>
                </c:pt>
                <c:pt idx="41">
                  <c:v>-13762.5</c:v>
                </c:pt>
                <c:pt idx="42">
                  <c:v>-13501.5</c:v>
                </c:pt>
                <c:pt idx="43">
                  <c:v>-13475</c:v>
                </c:pt>
                <c:pt idx="44">
                  <c:v>-13446.5</c:v>
                </c:pt>
                <c:pt idx="45">
                  <c:v>-13424.5</c:v>
                </c:pt>
                <c:pt idx="46">
                  <c:v>-13418</c:v>
                </c:pt>
                <c:pt idx="47">
                  <c:v>-12833</c:v>
                </c:pt>
                <c:pt idx="48">
                  <c:v>-12760.5</c:v>
                </c:pt>
                <c:pt idx="49">
                  <c:v>-12730</c:v>
                </c:pt>
                <c:pt idx="50">
                  <c:v>-12725.5</c:v>
                </c:pt>
                <c:pt idx="51">
                  <c:v>-12723.5</c:v>
                </c:pt>
                <c:pt idx="52">
                  <c:v>-12719</c:v>
                </c:pt>
                <c:pt idx="53">
                  <c:v>-12714.5</c:v>
                </c:pt>
                <c:pt idx="54">
                  <c:v>-12708</c:v>
                </c:pt>
                <c:pt idx="55">
                  <c:v>-12703.5</c:v>
                </c:pt>
                <c:pt idx="56">
                  <c:v>-12703.5</c:v>
                </c:pt>
                <c:pt idx="57">
                  <c:v>-12653</c:v>
                </c:pt>
                <c:pt idx="58">
                  <c:v>-12648.5</c:v>
                </c:pt>
                <c:pt idx="59">
                  <c:v>-12648.5</c:v>
                </c:pt>
                <c:pt idx="60">
                  <c:v>-12646.5</c:v>
                </c:pt>
                <c:pt idx="61">
                  <c:v>-12646.5</c:v>
                </c:pt>
                <c:pt idx="62">
                  <c:v>-12646.5</c:v>
                </c:pt>
                <c:pt idx="63">
                  <c:v>-12637.5</c:v>
                </c:pt>
                <c:pt idx="64">
                  <c:v>-12637.5</c:v>
                </c:pt>
                <c:pt idx="65">
                  <c:v>-12637.5</c:v>
                </c:pt>
                <c:pt idx="66">
                  <c:v>-11031</c:v>
                </c:pt>
                <c:pt idx="67">
                  <c:v>-11002.5</c:v>
                </c:pt>
                <c:pt idx="68">
                  <c:v>-147</c:v>
                </c:pt>
                <c:pt idx="69">
                  <c:v>0</c:v>
                </c:pt>
                <c:pt idx="70">
                  <c:v>2</c:v>
                </c:pt>
                <c:pt idx="71">
                  <c:v>19.5</c:v>
                </c:pt>
                <c:pt idx="72">
                  <c:v>28.5</c:v>
                </c:pt>
                <c:pt idx="73">
                  <c:v>46</c:v>
                </c:pt>
                <c:pt idx="74">
                  <c:v>1634.5</c:v>
                </c:pt>
                <c:pt idx="75">
                  <c:v>4090</c:v>
                </c:pt>
                <c:pt idx="76">
                  <c:v>5074.5</c:v>
                </c:pt>
                <c:pt idx="77">
                  <c:v>5464</c:v>
                </c:pt>
                <c:pt idx="78">
                  <c:v>5464</c:v>
                </c:pt>
                <c:pt idx="79">
                  <c:v>5464</c:v>
                </c:pt>
                <c:pt idx="80">
                  <c:v>5464</c:v>
                </c:pt>
                <c:pt idx="81">
                  <c:v>7294.5</c:v>
                </c:pt>
                <c:pt idx="82">
                  <c:v>7294.5</c:v>
                </c:pt>
                <c:pt idx="83">
                  <c:v>7294.5</c:v>
                </c:pt>
                <c:pt idx="84">
                  <c:v>7294.5</c:v>
                </c:pt>
                <c:pt idx="85">
                  <c:v>8259</c:v>
                </c:pt>
                <c:pt idx="86">
                  <c:v>8259</c:v>
                </c:pt>
                <c:pt idx="87">
                  <c:v>8259</c:v>
                </c:pt>
                <c:pt idx="88">
                  <c:v>8259</c:v>
                </c:pt>
                <c:pt idx="89">
                  <c:v>8276.5</c:v>
                </c:pt>
                <c:pt idx="90">
                  <c:v>8276.5</c:v>
                </c:pt>
                <c:pt idx="91">
                  <c:v>8276.5</c:v>
                </c:pt>
                <c:pt idx="92">
                  <c:v>8276.5</c:v>
                </c:pt>
                <c:pt idx="93">
                  <c:v>8743</c:v>
                </c:pt>
                <c:pt idx="94">
                  <c:v>8866</c:v>
                </c:pt>
                <c:pt idx="95">
                  <c:v>8866</c:v>
                </c:pt>
                <c:pt idx="96">
                  <c:v>8866</c:v>
                </c:pt>
                <c:pt idx="97">
                  <c:v>8866</c:v>
                </c:pt>
                <c:pt idx="98">
                  <c:v>10324.5</c:v>
                </c:pt>
                <c:pt idx="99">
                  <c:v>10494.5</c:v>
                </c:pt>
                <c:pt idx="100">
                  <c:v>10494.5</c:v>
                </c:pt>
                <c:pt idx="101">
                  <c:v>10494.5</c:v>
                </c:pt>
                <c:pt idx="102">
                  <c:v>10494.5</c:v>
                </c:pt>
                <c:pt idx="103">
                  <c:v>12773</c:v>
                </c:pt>
                <c:pt idx="104">
                  <c:v>12773</c:v>
                </c:pt>
                <c:pt idx="105">
                  <c:v>12773</c:v>
                </c:pt>
              </c:numCache>
            </c:numRef>
          </c:xVal>
          <c:yVal>
            <c:numRef>
              <c:f>Active!$O$21:$O$126</c:f>
              <c:numCache>
                <c:formatCode>General</c:formatCode>
                <c:ptCount val="106"/>
                <c:pt idx="0">
                  <c:v>0.12116094999941625</c:v>
                </c:pt>
                <c:pt idx="1">
                  <c:v>0.12051771233326845</c:v>
                </c:pt>
                <c:pt idx="2">
                  <c:v>0.12050725318422539</c:v>
                </c:pt>
                <c:pt idx="3">
                  <c:v>0.1204497278644886</c:v>
                </c:pt>
                <c:pt idx="4">
                  <c:v>0.12021962658554142</c:v>
                </c:pt>
                <c:pt idx="5">
                  <c:v>0.11977249796395087</c:v>
                </c:pt>
                <c:pt idx="6">
                  <c:v>0.11909526806341314</c:v>
                </c:pt>
                <c:pt idx="7">
                  <c:v>0.11861414720743267</c:v>
                </c:pt>
                <c:pt idx="8">
                  <c:v>0.11609349228805674</c:v>
                </c:pt>
                <c:pt idx="9">
                  <c:v>0.11587646494541337</c:v>
                </c:pt>
                <c:pt idx="10">
                  <c:v>0.1157954065403297</c:v>
                </c:pt>
                <c:pt idx="11">
                  <c:v>0.1157954065403297</c:v>
                </c:pt>
                <c:pt idx="12">
                  <c:v>0.11414286099152722</c:v>
                </c:pt>
                <c:pt idx="13">
                  <c:v>0.11132412032442425</c:v>
                </c:pt>
                <c:pt idx="14">
                  <c:v>0.11113062606712776</c:v>
                </c:pt>
                <c:pt idx="15">
                  <c:v>0.11028082020737966</c:v>
                </c:pt>
                <c:pt idx="16">
                  <c:v>0.10737056198614996</c:v>
                </c:pt>
                <c:pt idx="17">
                  <c:v>9.9175818710917393E-2</c:v>
                </c:pt>
                <c:pt idx="18">
                  <c:v>9.8773141472759826E-2</c:v>
                </c:pt>
                <c:pt idx="19">
                  <c:v>9.8773141472759826E-2</c:v>
                </c:pt>
                <c:pt idx="20">
                  <c:v>9.876268232371678E-2</c:v>
                </c:pt>
                <c:pt idx="21">
                  <c:v>9.8556114130116473E-2</c:v>
                </c:pt>
                <c:pt idx="22">
                  <c:v>8.9752125423126022E-2</c:v>
                </c:pt>
                <c:pt idx="23">
                  <c:v>8.591361772432532E-2</c:v>
                </c:pt>
                <c:pt idx="24">
                  <c:v>8.5636450274684403E-2</c:v>
                </c:pt>
                <c:pt idx="25">
                  <c:v>8.5636450274684403E-2</c:v>
                </c:pt>
                <c:pt idx="26">
                  <c:v>8.5636450274684403E-2</c:v>
                </c:pt>
                <c:pt idx="27">
                  <c:v>8.5636450274684403E-2</c:v>
                </c:pt>
                <c:pt idx="28">
                  <c:v>8.5612917189337528E-2</c:v>
                </c:pt>
                <c:pt idx="29">
                  <c:v>8.5612917189337528E-2</c:v>
                </c:pt>
                <c:pt idx="30">
                  <c:v>8.5555391869600733E-2</c:v>
                </c:pt>
                <c:pt idx="31">
                  <c:v>8.5497866549863938E-2</c:v>
                </c:pt>
                <c:pt idx="32">
                  <c:v>8.2234612048431188E-2</c:v>
                </c:pt>
                <c:pt idx="33">
                  <c:v>8.0558533414281833E-2</c:v>
                </c:pt>
                <c:pt idx="34">
                  <c:v>7.815292913437949E-2</c:v>
                </c:pt>
                <c:pt idx="35">
                  <c:v>7.8118936899989569E-2</c:v>
                </c:pt>
                <c:pt idx="36">
                  <c:v>7.7820851152262532E-2</c:v>
                </c:pt>
                <c:pt idx="37">
                  <c:v>7.7763325832525737E-2</c:v>
                </c:pt>
                <c:pt idx="38">
                  <c:v>7.7614282958662226E-2</c:v>
                </c:pt>
                <c:pt idx="39">
                  <c:v>7.7373722530671984E-2</c:v>
                </c:pt>
                <c:pt idx="40">
                  <c:v>7.6798469333304031E-2</c:v>
                </c:pt>
                <c:pt idx="41">
                  <c:v>7.4405938989705503E-2</c:v>
                </c:pt>
                <c:pt idx="42">
                  <c:v>7.3041020039586999E-2</c:v>
                </c:pt>
                <c:pt idx="43">
                  <c:v>7.2902436314766533E-2</c:v>
                </c:pt>
                <c:pt idx="44">
                  <c:v>7.2753393440903022E-2</c:v>
                </c:pt>
                <c:pt idx="45">
                  <c:v>7.2638342801429431E-2</c:v>
                </c:pt>
                <c:pt idx="46">
                  <c:v>7.2604350567039511E-2</c:v>
                </c:pt>
                <c:pt idx="47">
                  <c:v>6.9545049471946299E-2</c:v>
                </c:pt>
                <c:pt idx="48">
                  <c:v>6.9165905319135607E-2</c:v>
                </c:pt>
                <c:pt idx="49">
                  <c:v>6.9006403296229035E-2</c:v>
                </c:pt>
                <c:pt idx="50">
                  <c:v>6.8982870210882161E-2</c:v>
                </c:pt>
                <c:pt idx="51">
                  <c:v>6.8972411061839115E-2</c:v>
                </c:pt>
                <c:pt idx="52">
                  <c:v>6.894887797649224E-2</c:v>
                </c:pt>
                <c:pt idx="53">
                  <c:v>6.8925344891145365E-2</c:v>
                </c:pt>
                <c:pt idx="54">
                  <c:v>6.8891352656755445E-2</c:v>
                </c:pt>
                <c:pt idx="55">
                  <c:v>6.886781957140857E-2</c:v>
                </c:pt>
                <c:pt idx="56">
                  <c:v>6.886781957140857E-2</c:v>
                </c:pt>
                <c:pt idx="57">
                  <c:v>6.8603726058071468E-2</c:v>
                </c:pt>
                <c:pt idx="58">
                  <c:v>6.8580192972724593E-2</c:v>
                </c:pt>
                <c:pt idx="59">
                  <c:v>6.8580192972724593E-2</c:v>
                </c:pt>
                <c:pt idx="60">
                  <c:v>6.8569733823681547E-2</c:v>
                </c:pt>
                <c:pt idx="61">
                  <c:v>6.8569733823681547E-2</c:v>
                </c:pt>
                <c:pt idx="62">
                  <c:v>6.8569733823681547E-2</c:v>
                </c:pt>
                <c:pt idx="63">
                  <c:v>6.8522667652987798E-2</c:v>
                </c:pt>
                <c:pt idx="64">
                  <c:v>6.8522667652987798E-2</c:v>
                </c:pt>
                <c:pt idx="65">
                  <c:v>6.8522667652987798E-2</c:v>
                </c:pt>
                <c:pt idx="66">
                  <c:v>6.0121356184154928E-2</c:v>
                </c:pt>
                <c:pt idx="67">
                  <c:v>5.9972313310291417E-2</c:v>
                </c:pt>
                <c:pt idx="68">
                  <c:v>3.2026670918567654E-3</c:v>
                </c:pt>
                <c:pt idx="69">
                  <c:v>2.4339196371923194E-3</c:v>
                </c:pt>
                <c:pt idx="70">
                  <c:v>2.4234604881492659E-3</c:v>
                </c:pt>
                <c:pt idx="71">
                  <c:v>2.331942934022546E-3</c:v>
                </c:pt>
                <c:pt idx="72">
                  <c:v>2.2848767633288042E-3</c:v>
                </c:pt>
                <c:pt idx="73">
                  <c:v>2.1933592092020847E-3</c:v>
                </c:pt>
                <c:pt idx="74">
                  <c:v>-6.1138199182433055E-3</c:v>
                </c:pt>
                <c:pt idx="75">
                  <c:v>-1.8955040155852469E-2</c:v>
                </c:pt>
                <c:pt idx="76">
                  <c:v>-2.410355627229565E-2</c:v>
                </c:pt>
                <c:pt idx="77">
                  <c:v>-2.6140475548430353E-2</c:v>
                </c:pt>
                <c:pt idx="78">
                  <c:v>-2.6140475548430353E-2</c:v>
                </c:pt>
                <c:pt idx="79">
                  <c:v>-2.6140475548430353E-2</c:v>
                </c:pt>
                <c:pt idx="80">
                  <c:v>-2.6140475548430353E-2</c:v>
                </c:pt>
                <c:pt idx="81">
                  <c:v>-3.5713211710085242E-2</c:v>
                </c:pt>
                <c:pt idx="82">
                  <c:v>-3.5713211710085242E-2</c:v>
                </c:pt>
                <c:pt idx="83">
                  <c:v>-3.5713211710085242E-2</c:v>
                </c:pt>
                <c:pt idx="84">
                  <c:v>-3.5713211710085242E-2</c:v>
                </c:pt>
                <c:pt idx="85">
                  <c:v>-4.0757136336097885E-2</c:v>
                </c:pt>
                <c:pt idx="86">
                  <c:v>-4.0757136336097885E-2</c:v>
                </c:pt>
                <c:pt idx="87">
                  <c:v>-4.0757136336097885E-2</c:v>
                </c:pt>
                <c:pt idx="88">
                  <c:v>-4.0757136336097885E-2</c:v>
                </c:pt>
                <c:pt idx="89">
                  <c:v>-4.0848653890224601E-2</c:v>
                </c:pt>
                <c:pt idx="90">
                  <c:v>-4.0848653890224601E-2</c:v>
                </c:pt>
                <c:pt idx="91">
                  <c:v>-4.0848653890224601E-2</c:v>
                </c:pt>
                <c:pt idx="92">
                  <c:v>-4.0848653890224601E-2</c:v>
                </c:pt>
                <c:pt idx="93">
                  <c:v>-4.3288250404516872E-2</c:v>
                </c:pt>
                <c:pt idx="94">
                  <c:v>-4.3931488070664673E-2</c:v>
                </c:pt>
                <c:pt idx="95">
                  <c:v>-4.3931488070664673E-2</c:v>
                </c:pt>
                <c:pt idx="96">
                  <c:v>-4.3931488070664673E-2</c:v>
                </c:pt>
                <c:pt idx="97">
                  <c:v>-4.3931488070664673E-2</c:v>
                </c:pt>
                <c:pt idx="98">
                  <c:v>-5.1558822510311575E-2</c:v>
                </c:pt>
                <c:pt idx="99">
                  <c:v>-5.2447850178971141E-2</c:v>
                </c:pt>
                <c:pt idx="100">
                  <c:v>-5.2447850178971141E-2</c:v>
                </c:pt>
                <c:pt idx="101">
                  <c:v>-5.2447850178971141E-2</c:v>
                </c:pt>
                <c:pt idx="102">
                  <c:v>-5.2447850178971141E-2</c:v>
                </c:pt>
                <c:pt idx="103">
                  <c:v>-6.4363435726270055E-2</c:v>
                </c:pt>
                <c:pt idx="104">
                  <c:v>-6.4363435726270055E-2</c:v>
                </c:pt>
                <c:pt idx="105">
                  <c:v>-6.4363435726270055E-2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2C-4903-AA07-CF47CF58E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509816"/>
        <c:axId val="1"/>
      </c:scatterChart>
      <c:valAx>
        <c:axId val="65850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540118470651588E-2"/>
              <c:y val="0.3531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5098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63075657546036"/>
          <c:y val="0.91770833333333335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DBE3E0-80C9-D643-A22A-780F6C3F8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13" Type="http://schemas.openxmlformats.org/officeDocument/2006/relationships/hyperlink" Target="http://www.konkoly.hu/cgi-bin/IBVS?3709" TargetMode="External"/><Relationship Id="rId18" Type="http://schemas.openxmlformats.org/officeDocument/2006/relationships/hyperlink" Target="http://www.konkoly.hu/cgi-bin/IBVS?3709" TargetMode="External"/><Relationship Id="rId26" Type="http://schemas.openxmlformats.org/officeDocument/2006/relationships/hyperlink" Target="http://www.konkoly.hu/cgi-bin/IBVS?3709" TargetMode="External"/><Relationship Id="rId3" Type="http://schemas.openxmlformats.org/officeDocument/2006/relationships/hyperlink" Target="http://www.bav-astro.de/sfs/BAVM_link.php?BAVMnr=173" TargetMode="External"/><Relationship Id="rId21" Type="http://schemas.openxmlformats.org/officeDocument/2006/relationships/hyperlink" Target="http://www.konkoly.hu/cgi-bin/IBVS?3709" TargetMode="External"/><Relationship Id="rId7" Type="http://schemas.openxmlformats.org/officeDocument/2006/relationships/hyperlink" Target="http://var.astro.cz/oejv/issues/oejv0116.pdf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www.konkoly.hu/cgi-bin/IBVS?3709" TargetMode="External"/><Relationship Id="rId25" Type="http://schemas.openxmlformats.org/officeDocument/2006/relationships/hyperlink" Target="http://www.konkoly.hu/cgi-bin/IBVS?3709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konkoly.hu/cgi-bin/IBVS?3709" TargetMode="External"/><Relationship Id="rId20" Type="http://schemas.openxmlformats.org/officeDocument/2006/relationships/hyperlink" Target="http://www.konkoly.hu/cgi-bin/IBVS?3709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konkoly.hu/cgi-bin/IBVS?5676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var.astro.cz/oejv/issues/oejv0160.pdf" TargetMode="External"/><Relationship Id="rId24" Type="http://schemas.openxmlformats.org/officeDocument/2006/relationships/hyperlink" Target="http://www.konkoly.hu/cgi-bin/IBVS?3709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konkoly.hu/cgi-bin/IBVS?3709" TargetMode="External"/><Relationship Id="rId23" Type="http://schemas.openxmlformats.org/officeDocument/2006/relationships/hyperlink" Target="http://www.konkoly.hu/cgi-bin/IBVS?3709" TargetMode="External"/><Relationship Id="rId28" Type="http://schemas.openxmlformats.org/officeDocument/2006/relationships/hyperlink" Target="http://www.konkoly.hu/cgi-bin/IBVS?3709" TargetMode="External"/><Relationship Id="rId1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3709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www.konkoly.hu/cgi-bin/IBVS?3709" TargetMode="External"/><Relationship Id="rId22" Type="http://schemas.openxmlformats.org/officeDocument/2006/relationships/hyperlink" Target="http://www.konkoly.hu/cgi-bin/IBVS?3709" TargetMode="External"/><Relationship Id="rId27" Type="http://schemas.openxmlformats.org/officeDocument/2006/relationships/hyperlink" Target="http://www.konkoly.hu/cgi-bin/IBVS?3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tabSelected="1" workbookViewId="0">
      <pane xSplit="14" ySplit="22" topLeftCell="O11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 s="42" customFormat="1" ht="12.95" customHeight="1">
      <c r="A2" s="42" t="s">
        <v>1</v>
      </c>
      <c r="B2" s="42" t="s">
        <v>2</v>
      </c>
      <c r="C2" s="43"/>
      <c r="D2" s="43"/>
    </row>
    <row r="3" spans="1:6" s="42" customFormat="1" ht="12.95" customHeight="1"/>
    <row r="4" spans="1:6" s="42" customFormat="1" ht="12.95" customHeight="1">
      <c r="A4" s="44" t="s">
        <v>3</v>
      </c>
      <c r="C4" s="45" t="s">
        <v>4</v>
      </c>
      <c r="D4" s="46" t="s">
        <v>4</v>
      </c>
    </row>
    <row r="5" spans="1:6" s="42" customFormat="1" ht="12.95" customHeight="1">
      <c r="A5" s="47" t="s">
        <v>5</v>
      </c>
      <c r="C5" s="48">
        <v>-9.5</v>
      </c>
      <c r="D5" s="42" t="s">
        <v>6</v>
      </c>
    </row>
    <row r="6" spans="1:6" s="42" customFormat="1" ht="12.95" customHeight="1">
      <c r="A6" s="44" t="s">
        <v>7</v>
      </c>
    </row>
    <row r="7" spans="1:6" s="42" customFormat="1" ht="12.95" customHeight="1">
      <c r="A7" s="42" t="s">
        <v>8</v>
      </c>
      <c r="C7" s="42">
        <v>53142.5268</v>
      </c>
    </row>
    <row r="8" spans="1:6" s="42" customFormat="1" ht="12.95" customHeight="1">
      <c r="A8" s="42" t="s">
        <v>9</v>
      </c>
      <c r="C8" s="12">
        <v>0.45500499999999999</v>
      </c>
    </row>
    <row r="9" spans="1:6" s="42" customFormat="1" ht="12.95" customHeight="1">
      <c r="A9" s="49" t="s">
        <v>10</v>
      </c>
      <c r="B9" s="50">
        <v>90</v>
      </c>
      <c r="C9" s="51" t="str">
        <f>"F"&amp;B9</f>
        <v>F90</v>
      </c>
      <c r="D9" s="52" t="str">
        <f>"G"&amp;B9</f>
        <v>G90</v>
      </c>
    </row>
    <row r="10" spans="1:6" s="42" customFormat="1" ht="12.95" customHeight="1">
      <c r="C10" s="53" t="s">
        <v>11</v>
      </c>
      <c r="D10" s="53" t="s">
        <v>12</v>
      </c>
    </row>
    <row r="11" spans="1:6" s="42" customFormat="1" ht="12.95" customHeight="1">
      <c r="A11" s="42" t="s">
        <v>13</v>
      </c>
      <c r="C11" s="52">
        <f ca="1">INTERCEPT(INDIRECT($D$9):G992,INDIRECT($C$9):F992)</f>
        <v>2.4339196371923194E-3</v>
      </c>
      <c r="D11" s="43"/>
    </row>
    <row r="12" spans="1:6" s="42" customFormat="1" ht="12.95" customHeight="1">
      <c r="A12" s="42" t="s">
        <v>14</v>
      </c>
      <c r="C12" s="52">
        <f ca="1">SLOPE(INDIRECT($D$9):G992,INDIRECT($C$9):F992)</f>
        <v>-5.2295745215268436E-6</v>
      </c>
      <c r="D12" s="43"/>
    </row>
    <row r="13" spans="1:6" s="42" customFormat="1" ht="12.95" customHeight="1">
      <c r="A13" s="42" t="s">
        <v>15</v>
      </c>
      <c r="C13" s="43" t="s">
        <v>16</v>
      </c>
    </row>
    <row r="14" spans="1:6" s="42" customFormat="1" ht="12.95" customHeight="1"/>
    <row r="15" spans="1:6" s="42" customFormat="1" ht="12.95" customHeight="1">
      <c r="A15" s="44" t="s">
        <v>17</v>
      </c>
      <c r="C15" s="54">
        <f ca="1">(C7+C11)+(C8+C12)*INT(MAX(F21:F3533))</f>
        <v>58954.241301564274</v>
      </c>
      <c r="E15" s="49" t="s">
        <v>18</v>
      </c>
      <c r="F15" s="48">
        <v>1</v>
      </c>
    </row>
    <row r="16" spans="1:6" s="42" customFormat="1" ht="12.95" customHeight="1">
      <c r="A16" s="44" t="s">
        <v>19</v>
      </c>
      <c r="C16" s="54">
        <f ca="1">+C8+C12</f>
        <v>0.45499977042547846</v>
      </c>
      <c r="E16" s="49" t="s">
        <v>20</v>
      </c>
      <c r="F16" s="52">
        <f ca="1">NOW()+15018.5+$C$5/24</f>
        <v>60368.726838078699</v>
      </c>
    </row>
    <row r="17" spans="1:17" s="42" customFormat="1" ht="12.95" customHeight="1">
      <c r="A17" s="49" t="s">
        <v>21</v>
      </c>
      <c r="C17" s="42">
        <f>COUNT(C21:C2191)</f>
        <v>106</v>
      </c>
      <c r="E17" s="49" t="s">
        <v>22</v>
      </c>
      <c r="F17" s="52">
        <f ca="1">ROUND(2*(F16-$C$7)/$C$8,0)/2+F15</f>
        <v>15882.5</v>
      </c>
    </row>
    <row r="18" spans="1:17" s="42" customFormat="1" ht="12.95" customHeight="1">
      <c r="A18" s="44" t="s">
        <v>23</v>
      </c>
      <c r="C18" s="55">
        <f ca="1">+C15</f>
        <v>58954.241301564274</v>
      </c>
      <c r="D18" s="56">
        <f ca="1">+C16</f>
        <v>0.45499977042547846</v>
      </c>
      <c r="E18" s="49" t="s">
        <v>24</v>
      </c>
      <c r="F18" s="52">
        <f ca="1">ROUND(2*(F16-$C$15)/$C$16,0)/2+F15</f>
        <v>3110</v>
      </c>
    </row>
    <row r="19" spans="1:17" s="42" customFormat="1" ht="12.95" customHeight="1">
      <c r="E19" s="49" t="s">
        <v>25</v>
      </c>
      <c r="F19" s="57">
        <f ca="1">+$C$15+$C$16*F18-15018.5-$C$5/24</f>
        <v>45351.186420920851</v>
      </c>
    </row>
    <row r="20" spans="1:17" s="42" customFormat="1" ht="12.95" customHeight="1">
      <c r="A20" s="53" t="s">
        <v>26</v>
      </c>
      <c r="B20" s="53" t="s">
        <v>27</v>
      </c>
      <c r="C20" s="53" t="s">
        <v>28</v>
      </c>
      <c r="D20" s="53" t="s">
        <v>29</v>
      </c>
      <c r="E20" s="53" t="s">
        <v>30</v>
      </c>
      <c r="F20" s="53" t="s">
        <v>31</v>
      </c>
      <c r="G20" s="53" t="s">
        <v>32</v>
      </c>
      <c r="H20" s="58" t="s">
        <v>33</v>
      </c>
      <c r="I20" s="58" t="s">
        <v>34</v>
      </c>
      <c r="J20" s="58" t="s">
        <v>35</v>
      </c>
      <c r="K20" s="58" t="s">
        <v>36</v>
      </c>
      <c r="L20" s="58" t="s">
        <v>37</v>
      </c>
      <c r="M20" s="58" t="s">
        <v>38</v>
      </c>
      <c r="N20" s="58" t="s">
        <v>39</v>
      </c>
      <c r="O20" s="58" t="s">
        <v>40</v>
      </c>
      <c r="P20" s="58" t="s">
        <v>41</v>
      </c>
      <c r="Q20" s="53" t="s">
        <v>42</v>
      </c>
    </row>
    <row r="21" spans="1:17" s="42" customFormat="1" ht="12.95" customHeight="1">
      <c r="A21" s="59" t="s">
        <v>43</v>
      </c>
      <c r="B21" s="60" t="s">
        <v>44</v>
      </c>
      <c r="C21" s="59">
        <v>42812.644999999997</v>
      </c>
      <c r="D21" s="43"/>
      <c r="E21" s="42">
        <f t="shared" ref="E21:E52" si="0">+(C21-C$7)/C$8</f>
        <v>-22702.787441896249</v>
      </c>
      <c r="F21" s="42">
        <f t="shared" ref="F21:F52" si="1">ROUND(2*E21,0)/2</f>
        <v>-22703</v>
      </c>
      <c r="G21" s="42">
        <f t="shared" ref="G21:G52" si="2">+C21-(C$7+F21*C$8)</f>
        <v>9.6714999999676365E-2</v>
      </c>
      <c r="H21" s="42">
        <f t="shared" ref="H21:H43" si="3">+G21</f>
        <v>9.6714999999676365E-2</v>
      </c>
      <c r="O21" s="42">
        <f t="shared" ref="O21:O52" ca="1" si="4">+C$11+C$12*$F21</f>
        <v>0.12116094999941625</v>
      </c>
      <c r="Q21" s="61">
        <f t="shared" ref="Q21:Q52" si="5">+C21-15018.5</f>
        <v>27794.144999999997</v>
      </c>
    </row>
    <row r="22" spans="1:17" s="42" customFormat="1" ht="12.95" customHeight="1">
      <c r="A22" s="59" t="s">
        <v>43</v>
      </c>
      <c r="B22" s="60" t="s">
        <v>44</v>
      </c>
      <c r="C22" s="59">
        <v>42868.572999999997</v>
      </c>
      <c r="D22" s="43"/>
      <c r="E22" s="42">
        <f t="shared" si="0"/>
        <v>-22579.870111317465</v>
      </c>
      <c r="F22" s="42">
        <f t="shared" si="1"/>
        <v>-22580</v>
      </c>
      <c r="G22" s="42">
        <f t="shared" si="2"/>
        <v>5.9099999998579733E-2</v>
      </c>
      <c r="H22" s="42">
        <f t="shared" si="3"/>
        <v>5.9099999998579733E-2</v>
      </c>
      <c r="O22" s="42">
        <f t="shared" ca="1" si="4"/>
        <v>0.12051771233326845</v>
      </c>
      <c r="Q22" s="61">
        <f t="shared" si="5"/>
        <v>27850.072999999997</v>
      </c>
    </row>
    <row r="23" spans="1:17" s="42" customFormat="1" ht="12.95" customHeight="1">
      <c r="A23" s="59" t="s">
        <v>43</v>
      </c>
      <c r="B23" s="60" t="s">
        <v>44</v>
      </c>
      <c r="C23" s="59">
        <v>42869.527999999998</v>
      </c>
      <c r="D23" s="43"/>
      <c r="E23" s="42">
        <f t="shared" si="0"/>
        <v>-22577.771233283154</v>
      </c>
      <c r="F23" s="42">
        <f t="shared" si="1"/>
        <v>-22578</v>
      </c>
      <c r="G23" s="42">
        <f t="shared" si="2"/>
        <v>0.1040900000007241</v>
      </c>
      <c r="H23" s="42">
        <f t="shared" si="3"/>
        <v>0.1040900000007241</v>
      </c>
      <c r="O23" s="42">
        <f t="shared" ca="1" si="4"/>
        <v>0.12050725318422539</v>
      </c>
      <c r="Q23" s="61">
        <f t="shared" si="5"/>
        <v>27851.027999999998</v>
      </c>
    </row>
    <row r="24" spans="1:17" s="42" customFormat="1" ht="12.95" customHeight="1">
      <c r="A24" s="59" t="s">
        <v>43</v>
      </c>
      <c r="B24" s="60" t="s">
        <v>44</v>
      </c>
      <c r="C24" s="59">
        <v>42874.531999999999</v>
      </c>
      <c r="D24" s="43"/>
      <c r="E24" s="42">
        <f t="shared" si="0"/>
        <v>-22566.77355193899</v>
      </c>
      <c r="F24" s="42">
        <f t="shared" si="1"/>
        <v>-22567</v>
      </c>
      <c r="G24" s="42">
        <f t="shared" si="2"/>
        <v>0.1030350000000908</v>
      </c>
      <c r="H24" s="42">
        <f t="shared" si="3"/>
        <v>0.1030350000000908</v>
      </c>
      <c r="O24" s="42">
        <f t="shared" ca="1" si="4"/>
        <v>0.1204497278644886</v>
      </c>
      <c r="Q24" s="61">
        <f t="shared" si="5"/>
        <v>27856.031999999999</v>
      </c>
    </row>
    <row r="25" spans="1:17" s="42" customFormat="1" ht="12.95" customHeight="1">
      <c r="A25" s="59" t="s">
        <v>43</v>
      </c>
      <c r="B25" s="60" t="s">
        <v>44</v>
      </c>
      <c r="C25" s="59">
        <v>42894.527999999998</v>
      </c>
      <c r="D25" s="43"/>
      <c r="E25" s="42">
        <f t="shared" si="0"/>
        <v>-22522.826782123277</v>
      </c>
      <c r="F25" s="42">
        <f t="shared" si="1"/>
        <v>-22523</v>
      </c>
      <c r="G25" s="42">
        <f t="shared" si="2"/>
        <v>7.8815000000759028E-2</v>
      </c>
      <c r="H25" s="42">
        <f t="shared" si="3"/>
        <v>7.8815000000759028E-2</v>
      </c>
      <c r="O25" s="42">
        <f t="shared" ca="1" si="4"/>
        <v>0.12021962658554142</v>
      </c>
      <c r="Q25" s="61">
        <f t="shared" si="5"/>
        <v>27876.027999999998</v>
      </c>
    </row>
    <row r="26" spans="1:17" s="42" customFormat="1" ht="12.95" customHeight="1">
      <c r="A26" s="59" t="s">
        <v>43</v>
      </c>
      <c r="B26" s="60" t="s">
        <v>45</v>
      </c>
      <c r="C26" s="59">
        <v>42933.457000000002</v>
      </c>
      <c r="D26" s="43"/>
      <c r="E26" s="42">
        <f t="shared" si="0"/>
        <v>-22437.269480555155</v>
      </c>
      <c r="F26" s="42">
        <f t="shared" si="1"/>
        <v>-22437.5</v>
      </c>
      <c r="G26" s="42">
        <f t="shared" si="2"/>
        <v>0.10488750000513392</v>
      </c>
      <c r="H26" s="42">
        <f t="shared" si="3"/>
        <v>0.10488750000513392</v>
      </c>
      <c r="O26" s="42">
        <f t="shared" ca="1" si="4"/>
        <v>0.11977249796395087</v>
      </c>
      <c r="Q26" s="61">
        <f t="shared" si="5"/>
        <v>27914.957000000002</v>
      </c>
    </row>
    <row r="27" spans="1:17" s="42" customFormat="1" ht="12.95" customHeight="1">
      <c r="A27" s="59" t="s">
        <v>43</v>
      </c>
      <c r="B27" s="60" t="s">
        <v>44</v>
      </c>
      <c r="C27" s="59">
        <v>42992.364000000001</v>
      </c>
      <c r="D27" s="43"/>
      <c r="E27" s="42">
        <f t="shared" si="0"/>
        <v>-22307.804969176159</v>
      </c>
      <c r="F27" s="42">
        <f t="shared" si="1"/>
        <v>-22308</v>
      </c>
      <c r="G27" s="42">
        <f t="shared" si="2"/>
        <v>8.8739999999233987E-2</v>
      </c>
      <c r="H27" s="42">
        <f t="shared" si="3"/>
        <v>8.8739999999233987E-2</v>
      </c>
      <c r="O27" s="42">
        <f t="shared" ca="1" si="4"/>
        <v>0.11909526806341314</v>
      </c>
      <c r="Q27" s="61">
        <f t="shared" si="5"/>
        <v>27973.864000000001</v>
      </c>
    </row>
    <row r="28" spans="1:17" s="42" customFormat="1" ht="12.95" customHeight="1">
      <c r="A28" s="59" t="s">
        <v>43</v>
      </c>
      <c r="B28" s="60" t="s">
        <v>44</v>
      </c>
      <c r="C28" s="59">
        <v>43034.23</v>
      </c>
      <c r="D28" s="43"/>
      <c r="E28" s="42">
        <f t="shared" si="0"/>
        <v>-22215.79279348578</v>
      </c>
      <c r="F28" s="42">
        <f t="shared" si="1"/>
        <v>-22216</v>
      </c>
      <c r="G28" s="42">
        <f t="shared" si="2"/>
        <v>9.4280000004800968E-2</v>
      </c>
      <c r="H28" s="42">
        <f t="shared" si="3"/>
        <v>9.4280000004800968E-2</v>
      </c>
      <c r="O28" s="42">
        <f t="shared" ca="1" si="4"/>
        <v>0.11861414720743267</v>
      </c>
      <c r="Q28" s="61">
        <f t="shared" si="5"/>
        <v>28015.730000000003</v>
      </c>
    </row>
    <row r="29" spans="1:17" s="42" customFormat="1" ht="12.95" customHeight="1">
      <c r="A29" s="59" t="s">
        <v>43</v>
      </c>
      <c r="B29" s="60" t="s">
        <v>44</v>
      </c>
      <c r="C29" s="59">
        <v>43253.519</v>
      </c>
      <c r="D29" s="43"/>
      <c r="E29" s="42">
        <f t="shared" si="0"/>
        <v>-21733.844243469852</v>
      </c>
      <c r="F29" s="42">
        <f t="shared" si="1"/>
        <v>-21734</v>
      </c>
      <c r="G29" s="42">
        <f t="shared" si="2"/>
        <v>7.0869999995920807E-2</v>
      </c>
      <c r="H29" s="42">
        <f t="shared" si="3"/>
        <v>7.0869999995920807E-2</v>
      </c>
      <c r="O29" s="42">
        <f t="shared" ca="1" si="4"/>
        <v>0.11609349228805674</v>
      </c>
      <c r="Q29" s="61">
        <f t="shared" si="5"/>
        <v>28235.019</v>
      </c>
    </row>
    <row r="30" spans="1:17" s="42" customFormat="1" ht="12.95" customHeight="1">
      <c r="A30" s="59" t="s">
        <v>43</v>
      </c>
      <c r="B30" s="60" t="s">
        <v>45</v>
      </c>
      <c r="C30" s="59">
        <v>43272.413</v>
      </c>
      <c r="D30" s="43"/>
      <c r="E30" s="42">
        <f t="shared" si="0"/>
        <v>-21692.319425061261</v>
      </c>
      <c r="F30" s="42">
        <f t="shared" si="1"/>
        <v>-21692.5</v>
      </c>
      <c r="G30" s="42">
        <f t="shared" si="2"/>
        <v>8.2162500002596062E-2</v>
      </c>
      <c r="H30" s="42">
        <f t="shared" si="3"/>
        <v>8.2162500002596062E-2</v>
      </c>
      <c r="O30" s="42">
        <f t="shared" ca="1" si="4"/>
        <v>0.11587646494541337</v>
      </c>
      <c r="Q30" s="61">
        <f t="shared" si="5"/>
        <v>28253.913</v>
      </c>
    </row>
    <row r="31" spans="1:17">
      <c r="A31" s="4" t="s">
        <v>43</v>
      </c>
      <c r="B31" s="5" t="s">
        <v>44</v>
      </c>
      <c r="C31" s="4">
        <v>43279.451999999997</v>
      </c>
      <c r="D31" s="3"/>
      <c r="E31" s="1">
        <f t="shared" si="0"/>
        <v>-21676.849265392691</v>
      </c>
      <c r="F31" s="1">
        <f t="shared" si="1"/>
        <v>-21677</v>
      </c>
      <c r="G31" s="1">
        <f t="shared" si="2"/>
        <v>6.8584999993618112E-2</v>
      </c>
      <c r="H31" s="1">
        <f t="shared" si="3"/>
        <v>6.8584999993618112E-2</v>
      </c>
      <c r="O31" s="1">
        <f t="shared" ca="1" si="4"/>
        <v>0.1157954065403297</v>
      </c>
      <c r="Q31" s="6">
        <f t="shared" si="5"/>
        <v>28260.951999999997</v>
      </c>
    </row>
    <row r="32" spans="1:17">
      <c r="A32" s="4" t="s">
        <v>43</v>
      </c>
      <c r="B32" s="5" t="s">
        <v>44</v>
      </c>
      <c r="C32" s="4">
        <v>43279.49</v>
      </c>
      <c r="D32" s="3"/>
      <c r="E32" s="1">
        <f t="shared" si="0"/>
        <v>-21676.765749826929</v>
      </c>
      <c r="F32" s="1">
        <f t="shared" si="1"/>
        <v>-21677</v>
      </c>
      <c r="G32" s="1">
        <f t="shared" si="2"/>
        <v>0.10658499999408377</v>
      </c>
      <c r="H32" s="1">
        <f t="shared" si="3"/>
        <v>0.10658499999408377</v>
      </c>
      <c r="O32" s="1">
        <f t="shared" ca="1" si="4"/>
        <v>0.1157954065403297</v>
      </c>
      <c r="Q32" s="6">
        <f t="shared" si="5"/>
        <v>28260.989999999998</v>
      </c>
    </row>
    <row r="33" spans="1:17">
      <c r="A33" s="4" t="s">
        <v>43</v>
      </c>
      <c r="B33" s="5" t="s">
        <v>44</v>
      </c>
      <c r="C33" s="4">
        <v>43423.220999999998</v>
      </c>
      <c r="D33" s="3"/>
      <c r="E33" s="1">
        <f t="shared" si="0"/>
        <v>-21360.876913440516</v>
      </c>
      <c r="F33" s="1">
        <f t="shared" si="1"/>
        <v>-21361</v>
      </c>
      <c r="G33" s="1">
        <f t="shared" si="2"/>
        <v>5.6004999998549465E-2</v>
      </c>
      <c r="H33" s="1">
        <f t="shared" si="3"/>
        <v>5.6004999998549465E-2</v>
      </c>
      <c r="O33" s="1">
        <f t="shared" ca="1" si="4"/>
        <v>0.11414286099152722</v>
      </c>
      <c r="Q33" s="6">
        <f t="shared" si="5"/>
        <v>28404.720999999998</v>
      </c>
    </row>
    <row r="34" spans="1:17">
      <c r="A34" s="4" t="s">
        <v>43</v>
      </c>
      <c r="B34" s="5" t="s">
        <v>44</v>
      </c>
      <c r="C34" s="4">
        <v>43668.487999999998</v>
      </c>
      <c r="D34" s="3"/>
      <c r="E34" s="1">
        <f t="shared" si="0"/>
        <v>-20821.83448533533</v>
      </c>
      <c r="F34" s="1">
        <f t="shared" si="1"/>
        <v>-20822</v>
      </c>
      <c r="G34" s="1">
        <f t="shared" si="2"/>
        <v>7.5310000000172295E-2</v>
      </c>
      <c r="H34" s="1">
        <f t="shared" si="3"/>
        <v>7.5310000000172295E-2</v>
      </c>
      <c r="O34" s="1">
        <f t="shared" ca="1" si="4"/>
        <v>0.11132412032442425</v>
      </c>
      <c r="Q34" s="6">
        <f t="shared" si="5"/>
        <v>28649.987999999998</v>
      </c>
    </row>
    <row r="35" spans="1:17">
      <c r="A35" s="4" t="s">
        <v>43</v>
      </c>
      <c r="B35" s="5" t="s">
        <v>44</v>
      </c>
      <c r="C35" s="4">
        <v>43685.347000000002</v>
      </c>
      <c r="D35" s="3"/>
      <c r="E35" s="1">
        <f t="shared" si="0"/>
        <v>-20784.782145251149</v>
      </c>
      <c r="F35" s="1">
        <f t="shared" si="1"/>
        <v>-20785</v>
      </c>
      <c r="G35" s="1">
        <f t="shared" si="2"/>
        <v>9.9125000000640284E-2</v>
      </c>
      <c r="H35" s="1">
        <f t="shared" si="3"/>
        <v>9.9125000000640284E-2</v>
      </c>
      <c r="O35" s="1">
        <f t="shared" ca="1" si="4"/>
        <v>0.11113062606712776</v>
      </c>
      <c r="Q35" s="6">
        <f t="shared" si="5"/>
        <v>28666.847000000002</v>
      </c>
    </row>
    <row r="36" spans="1:17">
      <c r="A36" s="4" t="s">
        <v>43</v>
      </c>
      <c r="B36" s="5" t="s">
        <v>45</v>
      </c>
      <c r="C36" s="4">
        <v>43759.260999999999</v>
      </c>
      <c r="E36" s="1">
        <f t="shared" si="0"/>
        <v>-20622.335578729908</v>
      </c>
      <c r="F36" s="1">
        <f t="shared" si="1"/>
        <v>-20622.5</v>
      </c>
      <c r="G36" s="1">
        <f t="shared" si="2"/>
        <v>7.4812499995459802E-2</v>
      </c>
      <c r="H36" s="1">
        <f t="shared" si="3"/>
        <v>7.4812499995459802E-2</v>
      </c>
      <c r="O36" s="1">
        <f t="shared" ca="1" si="4"/>
        <v>0.11028082020737966</v>
      </c>
      <c r="Q36" s="6">
        <f t="shared" si="5"/>
        <v>28740.760999999999</v>
      </c>
    </row>
    <row r="37" spans="1:17">
      <c r="A37" s="4" t="s">
        <v>43</v>
      </c>
      <c r="B37" s="5" t="s">
        <v>44</v>
      </c>
      <c r="C37" s="4">
        <v>44012.483999999997</v>
      </c>
      <c r="E37" s="1">
        <f t="shared" si="0"/>
        <v>-20065.807628487604</v>
      </c>
      <c r="F37" s="1">
        <f t="shared" si="1"/>
        <v>-20066</v>
      </c>
      <c r="G37" s="1">
        <f t="shared" si="2"/>
        <v>8.7529999997059349E-2</v>
      </c>
      <c r="H37" s="1">
        <f t="shared" si="3"/>
        <v>8.7529999997059349E-2</v>
      </c>
      <c r="O37" s="1">
        <f t="shared" ca="1" si="4"/>
        <v>0.10737056198614996</v>
      </c>
      <c r="Q37" s="6">
        <f t="shared" si="5"/>
        <v>28993.983999999997</v>
      </c>
    </row>
    <row r="38" spans="1:17">
      <c r="A38" s="4" t="s">
        <v>46</v>
      </c>
      <c r="B38" s="5" t="s">
        <v>44</v>
      </c>
      <c r="C38" s="4">
        <v>44725.472999999998</v>
      </c>
      <c r="E38" s="1">
        <f t="shared" si="0"/>
        <v>-18498.816056966411</v>
      </c>
      <c r="F38" s="1">
        <f t="shared" si="1"/>
        <v>-18499</v>
      </c>
      <c r="G38" s="1">
        <f t="shared" si="2"/>
        <v>8.3694999993895181E-2</v>
      </c>
      <c r="H38" s="1">
        <f t="shared" si="3"/>
        <v>8.3694999993895181E-2</v>
      </c>
      <c r="O38" s="1">
        <f t="shared" ca="1" si="4"/>
        <v>9.9175818710917393E-2</v>
      </c>
      <c r="Q38" s="6">
        <f t="shared" si="5"/>
        <v>29706.972999999998</v>
      </c>
    </row>
    <row r="39" spans="1:17">
      <c r="A39" s="4" t="s">
        <v>46</v>
      </c>
      <c r="B39" s="5" t="s">
        <v>44</v>
      </c>
      <c r="C39" s="4">
        <v>44760.500999999997</v>
      </c>
      <c r="E39" s="1">
        <f t="shared" si="0"/>
        <v>-18421.832287557285</v>
      </c>
      <c r="F39" s="1">
        <f t="shared" si="1"/>
        <v>-18422</v>
      </c>
      <c r="G39" s="1">
        <f t="shared" si="2"/>
        <v>7.6309999996738043E-2</v>
      </c>
      <c r="H39" s="1">
        <f t="shared" si="3"/>
        <v>7.6309999996738043E-2</v>
      </c>
      <c r="O39" s="1">
        <f t="shared" ca="1" si="4"/>
        <v>9.8773141472759826E-2</v>
      </c>
      <c r="Q39" s="6">
        <f t="shared" si="5"/>
        <v>29742.000999999997</v>
      </c>
    </row>
    <row r="40" spans="1:17">
      <c r="A40" s="4" t="s">
        <v>46</v>
      </c>
      <c r="B40" s="5" t="s">
        <v>44</v>
      </c>
      <c r="C40" s="4">
        <v>44760.514999999999</v>
      </c>
      <c r="E40" s="1">
        <f t="shared" si="0"/>
        <v>-18421.80151866463</v>
      </c>
      <c r="F40" s="1">
        <f t="shared" si="1"/>
        <v>-18422</v>
      </c>
      <c r="G40" s="1">
        <f t="shared" si="2"/>
        <v>9.0309999999590218E-2</v>
      </c>
      <c r="H40" s="1">
        <f t="shared" si="3"/>
        <v>9.0309999999590218E-2</v>
      </c>
      <c r="O40" s="1">
        <f t="shared" ca="1" si="4"/>
        <v>9.8773141472759826E-2</v>
      </c>
      <c r="Q40" s="6">
        <f t="shared" si="5"/>
        <v>29742.014999999999</v>
      </c>
    </row>
    <row r="41" spans="1:17">
      <c r="A41" s="4" t="s">
        <v>46</v>
      </c>
      <c r="B41" s="5" t="s">
        <v>44</v>
      </c>
      <c r="C41" s="4">
        <v>44761.409</v>
      </c>
      <c r="E41" s="1">
        <f t="shared" si="0"/>
        <v>-18419.836705091155</v>
      </c>
      <c r="F41" s="1">
        <f t="shared" si="1"/>
        <v>-18420</v>
      </c>
      <c r="G41" s="1">
        <f t="shared" si="2"/>
        <v>7.4300000000221189E-2</v>
      </c>
      <c r="H41" s="1">
        <f t="shared" si="3"/>
        <v>7.4300000000221189E-2</v>
      </c>
      <c r="O41" s="1">
        <f t="shared" ca="1" si="4"/>
        <v>9.876268232371678E-2</v>
      </c>
      <c r="Q41" s="6">
        <f t="shared" si="5"/>
        <v>29742.909</v>
      </c>
    </row>
    <row r="42" spans="1:17">
      <c r="A42" s="4" t="s">
        <v>46</v>
      </c>
      <c r="B42" s="5" t="s">
        <v>45</v>
      </c>
      <c r="C42" s="4">
        <v>44779.398000000001</v>
      </c>
      <c r="E42" s="1">
        <f t="shared" si="0"/>
        <v>-18380.300875814548</v>
      </c>
      <c r="F42" s="1">
        <f t="shared" si="1"/>
        <v>-18380.5</v>
      </c>
      <c r="G42" s="1">
        <f t="shared" si="2"/>
        <v>9.0602500000386499E-2</v>
      </c>
      <c r="H42" s="1">
        <f t="shared" si="3"/>
        <v>9.0602500000386499E-2</v>
      </c>
      <c r="O42" s="1">
        <f t="shared" ca="1" si="4"/>
        <v>9.8556114130116473E-2</v>
      </c>
      <c r="Q42" s="6">
        <f t="shared" si="5"/>
        <v>29760.898000000001</v>
      </c>
    </row>
    <row r="43" spans="1:17">
      <c r="A43" s="4" t="s">
        <v>47</v>
      </c>
      <c r="B43" s="5" t="s">
        <v>44</v>
      </c>
      <c r="C43" s="4">
        <v>45545.402999999998</v>
      </c>
      <c r="E43" s="1">
        <f t="shared" si="0"/>
        <v>-16696.791903385682</v>
      </c>
      <c r="F43" s="1">
        <f t="shared" si="1"/>
        <v>-16697</v>
      </c>
      <c r="G43" s="1">
        <f t="shared" si="2"/>
        <v>9.4684999996388797E-2</v>
      </c>
      <c r="H43" s="1">
        <f t="shared" si="3"/>
        <v>9.4684999996388797E-2</v>
      </c>
      <c r="O43" s="1">
        <f t="shared" ca="1" si="4"/>
        <v>8.9752125423126022E-2</v>
      </c>
      <c r="Q43" s="6">
        <f t="shared" si="5"/>
        <v>30526.902999999998</v>
      </c>
    </row>
    <row r="44" spans="1:17">
      <c r="A44" s="4" t="s">
        <v>46</v>
      </c>
      <c r="B44" s="5" t="s">
        <v>44</v>
      </c>
      <c r="C44" s="4">
        <v>45879.351000000002</v>
      </c>
      <c r="E44" s="1">
        <f t="shared" si="0"/>
        <v>-15962.848320348123</v>
      </c>
      <c r="F44" s="1">
        <f t="shared" si="1"/>
        <v>-15963</v>
      </c>
      <c r="G44" s="1">
        <f t="shared" si="2"/>
        <v>6.9015000000945292E-2</v>
      </c>
      <c r="I44" s="1">
        <f t="shared" ref="I44:I88" si="6">+G44</f>
        <v>6.9015000000945292E-2</v>
      </c>
      <c r="O44" s="1">
        <f t="shared" ca="1" si="4"/>
        <v>8.591361772432532E-2</v>
      </c>
      <c r="Q44" s="6">
        <f t="shared" si="5"/>
        <v>30860.851000000002</v>
      </c>
    </row>
    <row r="45" spans="1:17">
      <c r="A45" s="4" t="s">
        <v>47</v>
      </c>
      <c r="B45" s="5" t="s">
        <v>44</v>
      </c>
      <c r="C45" s="4">
        <v>45903.478999999999</v>
      </c>
      <c r="E45" s="1">
        <f t="shared" si="0"/>
        <v>-15909.820331644709</v>
      </c>
      <c r="F45" s="1">
        <f t="shared" si="1"/>
        <v>-15910</v>
      </c>
      <c r="G45" s="1">
        <f t="shared" si="2"/>
        <v>8.1749999997555278E-2</v>
      </c>
      <c r="I45" s="1">
        <f t="shared" si="6"/>
        <v>8.1749999997555278E-2</v>
      </c>
      <c r="O45" s="1">
        <f t="shared" ca="1" si="4"/>
        <v>8.5636450274684403E-2</v>
      </c>
      <c r="Q45" s="6">
        <f t="shared" si="5"/>
        <v>30884.978999999999</v>
      </c>
    </row>
    <row r="46" spans="1:17">
      <c r="A46" s="4" t="s">
        <v>47</v>
      </c>
      <c r="B46" s="5" t="s">
        <v>44</v>
      </c>
      <c r="C46" s="4">
        <v>45903.485999999997</v>
      </c>
      <c r="E46" s="1">
        <f t="shared" si="0"/>
        <v>-15909.804947198389</v>
      </c>
      <c r="F46" s="1">
        <f t="shared" si="1"/>
        <v>-15910</v>
      </c>
      <c r="G46" s="1">
        <f t="shared" si="2"/>
        <v>8.8749999995343387E-2</v>
      </c>
      <c r="I46" s="1">
        <f t="shared" si="6"/>
        <v>8.8749999995343387E-2</v>
      </c>
      <c r="O46" s="1">
        <f t="shared" ca="1" si="4"/>
        <v>8.5636450274684403E-2</v>
      </c>
      <c r="Q46" s="6">
        <f t="shared" si="5"/>
        <v>30884.985999999997</v>
      </c>
    </row>
    <row r="47" spans="1:17">
      <c r="A47" s="4" t="s">
        <v>47</v>
      </c>
      <c r="B47" s="5" t="s">
        <v>44</v>
      </c>
      <c r="C47" s="4">
        <v>45903.5</v>
      </c>
      <c r="E47" s="1">
        <f t="shared" si="0"/>
        <v>-15909.774178305732</v>
      </c>
      <c r="F47" s="1">
        <f t="shared" si="1"/>
        <v>-15910</v>
      </c>
      <c r="G47" s="1">
        <f t="shared" si="2"/>
        <v>0.10274999999819556</v>
      </c>
      <c r="I47" s="1">
        <f t="shared" si="6"/>
        <v>0.10274999999819556</v>
      </c>
      <c r="O47" s="1">
        <f t="shared" ca="1" si="4"/>
        <v>8.5636450274684403E-2</v>
      </c>
      <c r="Q47" s="6">
        <f t="shared" si="5"/>
        <v>30885</v>
      </c>
    </row>
    <row r="48" spans="1:17">
      <c r="A48" s="4" t="s">
        <v>47</v>
      </c>
      <c r="B48" s="5" t="s">
        <v>44</v>
      </c>
      <c r="C48" s="4">
        <v>45903.502999999997</v>
      </c>
      <c r="E48" s="1">
        <f t="shared" si="0"/>
        <v>-15909.7675849716</v>
      </c>
      <c r="F48" s="1">
        <f t="shared" si="1"/>
        <v>-15910</v>
      </c>
      <c r="G48" s="1">
        <f t="shared" si="2"/>
        <v>0.10574999999516876</v>
      </c>
      <c r="I48" s="1">
        <f t="shared" si="6"/>
        <v>0.10574999999516876</v>
      </c>
      <c r="O48" s="1">
        <f t="shared" ca="1" si="4"/>
        <v>8.5636450274684403E-2</v>
      </c>
      <c r="Q48" s="6">
        <f t="shared" si="5"/>
        <v>30885.002999999997</v>
      </c>
    </row>
    <row r="49" spans="1:17">
      <c r="A49" s="4" t="s">
        <v>47</v>
      </c>
      <c r="B49" s="5" t="s">
        <v>45</v>
      </c>
      <c r="C49" s="4">
        <v>45905.527999999998</v>
      </c>
      <c r="E49" s="1">
        <f t="shared" si="0"/>
        <v>-15905.317084427646</v>
      </c>
      <c r="F49" s="1">
        <f t="shared" si="1"/>
        <v>-15905.5</v>
      </c>
      <c r="G49" s="1">
        <f t="shared" si="2"/>
        <v>8.3227499999338761E-2</v>
      </c>
      <c r="I49" s="1">
        <f t="shared" si="6"/>
        <v>8.3227499999338761E-2</v>
      </c>
      <c r="O49" s="1">
        <f t="shared" ca="1" si="4"/>
        <v>8.5612917189337528E-2</v>
      </c>
      <c r="Q49" s="6">
        <f t="shared" si="5"/>
        <v>30887.027999999998</v>
      </c>
    </row>
    <row r="50" spans="1:17">
      <c r="A50" s="4" t="s">
        <v>47</v>
      </c>
      <c r="B50" s="5" t="s">
        <v>45</v>
      </c>
      <c r="C50" s="4">
        <v>45905.535000000003</v>
      </c>
      <c r="E50" s="1">
        <f t="shared" si="0"/>
        <v>-15905.30169998131</v>
      </c>
      <c r="F50" s="1">
        <f t="shared" si="1"/>
        <v>-15905.5</v>
      </c>
      <c r="G50" s="1">
        <f t="shared" si="2"/>
        <v>9.0227500004402827E-2</v>
      </c>
      <c r="I50" s="1">
        <f t="shared" si="6"/>
        <v>9.0227500004402827E-2</v>
      </c>
      <c r="O50" s="1">
        <f t="shared" ca="1" si="4"/>
        <v>8.5612917189337528E-2</v>
      </c>
      <c r="Q50" s="6">
        <f t="shared" si="5"/>
        <v>30887.035000000003</v>
      </c>
    </row>
    <row r="51" spans="1:17">
      <c r="A51" s="4" t="s">
        <v>47</v>
      </c>
      <c r="B51" s="5" t="s">
        <v>45</v>
      </c>
      <c r="C51" s="4">
        <v>45910.523999999998</v>
      </c>
      <c r="E51" s="1">
        <f t="shared" si="0"/>
        <v>-15894.336985307858</v>
      </c>
      <c r="F51" s="1">
        <f t="shared" si="1"/>
        <v>-15894.5</v>
      </c>
      <c r="G51" s="1">
        <f t="shared" si="2"/>
        <v>7.4172499997075647E-2</v>
      </c>
      <c r="I51" s="1">
        <f t="shared" si="6"/>
        <v>7.4172499997075647E-2</v>
      </c>
      <c r="O51" s="1">
        <f t="shared" ca="1" si="4"/>
        <v>8.5555391869600733E-2</v>
      </c>
      <c r="Q51" s="6">
        <f t="shared" si="5"/>
        <v>30892.023999999998</v>
      </c>
    </row>
    <row r="52" spans="1:17">
      <c r="A52" s="4" t="s">
        <v>47</v>
      </c>
      <c r="B52" s="5" t="s">
        <v>45</v>
      </c>
      <c r="C52" s="4">
        <v>45915.538</v>
      </c>
      <c r="E52" s="1">
        <f t="shared" si="0"/>
        <v>-15883.317326183227</v>
      </c>
      <c r="F52" s="1">
        <f t="shared" si="1"/>
        <v>-15883.5</v>
      </c>
      <c r="G52" s="1">
        <f t="shared" si="2"/>
        <v>8.3117499998479616E-2</v>
      </c>
      <c r="I52" s="1">
        <f t="shared" si="6"/>
        <v>8.3117499998479616E-2</v>
      </c>
      <c r="O52" s="1">
        <f t="shared" ca="1" si="4"/>
        <v>8.5497866549863938E-2</v>
      </c>
      <c r="Q52" s="6">
        <f t="shared" si="5"/>
        <v>30897.038</v>
      </c>
    </row>
    <row r="53" spans="1:17">
      <c r="A53" s="4" t="s">
        <v>46</v>
      </c>
      <c r="B53" s="5" t="s">
        <v>45</v>
      </c>
      <c r="C53" s="4">
        <v>46199.442999999999</v>
      </c>
      <c r="E53" s="1">
        <f t="shared" ref="E53:E84" si="7">+(C53-C$7)/C$8</f>
        <v>-15259.35714992143</v>
      </c>
      <c r="F53" s="1">
        <f t="shared" ref="F53:F84" si="8">ROUND(2*E53,0)/2</f>
        <v>-15259.5</v>
      </c>
      <c r="G53" s="1">
        <f t="shared" ref="G53:G84" si="9">+C53-(C$7+F53*C$8)</f>
        <v>6.4997499997843988E-2</v>
      </c>
      <c r="I53" s="1">
        <f t="shared" si="6"/>
        <v>6.4997499997843988E-2</v>
      </c>
      <c r="O53" s="1">
        <f t="shared" ref="O53:O84" ca="1" si="10">+C$11+C$12*$F53</f>
        <v>8.2234612048431188E-2</v>
      </c>
      <c r="Q53" s="6">
        <f t="shared" ref="Q53:Q84" si="11">+C53-15018.5</f>
        <v>31180.942999999999</v>
      </c>
    </row>
    <row r="54" spans="1:17">
      <c r="A54" s="4" t="s">
        <v>46</v>
      </c>
      <c r="B54" s="5" t="s">
        <v>44</v>
      </c>
      <c r="C54" s="4">
        <v>46345.266000000003</v>
      </c>
      <c r="E54" s="1">
        <f t="shared" si="7"/>
        <v>-14938.87056186195</v>
      </c>
      <c r="F54" s="1">
        <f t="shared" si="8"/>
        <v>-14939</v>
      </c>
      <c r="G54" s="1">
        <f t="shared" si="9"/>
        <v>5.8895000001939479E-2</v>
      </c>
      <c r="I54" s="1">
        <f t="shared" si="6"/>
        <v>5.8895000001939479E-2</v>
      </c>
      <c r="O54" s="1">
        <f t="shared" ca="1" si="10"/>
        <v>8.0558533414281833E-2</v>
      </c>
      <c r="Q54" s="6">
        <f t="shared" si="11"/>
        <v>31326.766000000003</v>
      </c>
    </row>
    <row r="55" spans="1:17">
      <c r="A55" s="4" t="s">
        <v>46</v>
      </c>
      <c r="B55" s="5" t="s">
        <v>44</v>
      </c>
      <c r="C55" s="4">
        <v>46554.567999999999</v>
      </c>
      <c r="E55" s="1">
        <f t="shared" si="7"/>
        <v>-14478.871221195372</v>
      </c>
      <c r="F55" s="1">
        <f t="shared" si="8"/>
        <v>-14479</v>
      </c>
      <c r="G55" s="1">
        <f t="shared" si="9"/>
        <v>5.8595000002242159E-2</v>
      </c>
      <c r="I55" s="1">
        <f t="shared" si="6"/>
        <v>5.8595000002242159E-2</v>
      </c>
      <c r="O55" s="1">
        <f t="shared" ca="1" si="10"/>
        <v>7.815292913437949E-2</v>
      </c>
      <c r="Q55" s="6">
        <f t="shared" si="11"/>
        <v>31536.067999999999</v>
      </c>
    </row>
    <row r="56" spans="1:17">
      <c r="A56" s="4" t="s">
        <v>46</v>
      </c>
      <c r="B56" s="5" t="s">
        <v>45</v>
      </c>
      <c r="C56" s="4">
        <v>46557.542999999998</v>
      </c>
      <c r="E56" s="1">
        <f t="shared" si="7"/>
        <v>-14472.33283150735</v>
      </c>
      <c r="F56" s="1">
        <f t="shared" si="8"/>
        <v>-14472.5</v>
      </c>
      <c r="G56" s="1">
        <f t="shared" si="9"/>
        <v>7.6062499996623956E-2</v>
      </c>
      <c r="I56" s="1">
        <f t="shared" si="6"/>
        <v>7.6062499996623956E-2</v>
      </c>
      <c r="O56" s="1">
        <f t="shared" ca="1" si="10"/>
        <v>7.8118936899989569E-2</v>
      </c>
      <c r="Q56" s="6">
        <f t="shared" si="11"/>
        <v>31539.042999999998</v>
      </c>
    </row>
    <row r="57" spans="1:17">
      <c r="A57" s="4" t="s">
        <v>46</v>
      </c>
      <c r="B57" s="5" t="s">
        <v>45</v>
      </c>
      <c r="C57" s="4">
        <v>46583.493000000002</v>
      </c>
      <c r="E57" s="1">
        <f t="shared" si="7"/>
        <v>-14415.300491203388</v>
      </c>
      <c r="F57" s="1">
        <f t="shared" si="8"/>
        <v>-14415.5</v>
      </c>
      <c r="G57" s="1">
        <f t="shared" si="9"/>
        <v>9.0777500001422595E-2</v>
      </c>
      <c r="I57" s="1">
        <f t="shared" si="6"/>
        <v>9.0777500001422595E-2</v>
      </c>
      <c r="O57" s="1">
        <f t="shared" ca="1" si="10"/>
        <v>7.7820851152262532E-2</v>
      </c>
      <c r="Q57" s="6">
        <f t="shared" si="11"/>
        <v>31564.993000000002</v>
      </c>
    </row>
    <row r="58" spans="1:17">
      <c r="A58" s="4" t="s">
        <v>46</v>
      </c>
      <c r="B58" s="5" t="s">
        <v>45</v>
      </c>
      <c r="C58" s="4">
        <v>46588.483</v>
      </c>
      <c r="E58" s="1">
        <f t="shared" si="7"/>
        <v>-14404.333578751881</v>
      </c>
      <c r="F58" s="1">
        <f t="shared" si="8"/>
        <v>-14404.5</v>
      </c>
      <c r="G58" s="1">
        <f t="shared" si="9"/>
        <v>7.572249999793712E-2</v>
      </c>
      <c r="I58" s="1">
        <f t="shared" si="6"/>
        <v>7.572249999793712E-2</v>
      </c>
      <c r="O58" s="1">
        <f t="shared" ca="1" si="10"/>
        <v>7.7763325832525737E-2</v>
      </c>
      <c r="Q58" s="6">
        <f t="shared" si="11"/>
        <v>31569.983</v>
      </c>
    </row>
    <row r="59" spans="1:17">
      <c r="A59" s="4" t="s">
        <v>46</v>
      </c>
      <c r="B59" s="5" t="s">
        <v>44</v>
      </c>
      <c r="C59" s="4">
        <v>46601.453000000001</v>
      </c>
      <c r="E59" s="1">
        <f t="shared" si="7"/>
        <v>-14375.828397490133</v>
      </c>
      <c r="F59" s="1">
        <f t="shared" si="8"/>
        <v>-14376</v>
      </c>
      <c r="G59" s="1">
        <f t="shared" si="9"/>
        <v>7.8079999999317806E-2</v>
      </c>
      <c r="I59" s="1">
        <f t="shared" si="6"/>
        <v>7.8079999999317806E-2</v>
      </c>
      <c r="O59" s="1">
        <f t="shared" ca="1" si="10"/>
        <v>7.7614282958662226E-2</v>
      </c>
      <c r="Q59" s="6">
        <f t="shared" si="11"/>
        <v>31582.953000000001</v>
      </c>
    </row>
    <row r="60" spans="1:17">
      <c r="A60" s="4" t="s">
        <v>47</v>
      </c>
      <c r="B60" s="5" t="s">
        <v>44</v>
      </c>
      <c r="C60" s="4">
        <v>46622.383000000002</v>
      </c>
      <c r="E60" s="1">
        <f t="shared" si="7"/>
        <v>-14329.828902979085</v>
      </c>
      <c r="F60" s="1">
        <f t="shared" si="8"/>
        <v>-14330</v>
      </c>
      <c r="G60" s="1">
        <f t="shared" si="9"/>
        <v>7.7850000001490116E-2</v>
      </c>
      <c r="I60" s="1">
        <f t="shared" si="6"/>
        <v>7.7850000001490116E-2</v>
      </c>
      <c r="O60" s="1">
        <f t="shared" ca="1" si="10"/>
        <v>7.7373722530671984E-2</v>
      </c>
      <c r="Q60" s="6">
        <f t="shared" si="11"/>
        <v>31603.883000000002</v>
      </c>
    </row>
    <row r="61" spans="1:17">
      <c r="A61" s="4" t="s">
        <v>46</v>
      </c>
      <c r="B61" s="5" t="s">
        <v>44</v>
      </c>
      <c r="C61" s="4">
        <v>46672.419000000002</v>
      </c>
      <c r="E61" s="1">
        <f t="shared" si="7"/>
        <v>-14219.86088064966</v>
      </c>
      <c r="F61" s="1">
        <f t="shared" si="8"/>
        <v>-14220</v>
      </c>
      <c r="G61" s="1">
        <f t="shared" si="9"/>
        <v>6.3300000001618173E-2</v>
      </c>
      <c r="I61" s="1">
        <f t="shared" si="6"/>
        <v>6.3300000001618173E-2</v>
      </c>
      <c r="O61" s="1">
        <f t="shared" ca="1" si="10"/>
        <v>7.6798469333304031E-2</v>
      </c>
      <c r="Q61" s="6">
        <f t="shared" si="11"/>
        <v>31653.919000000002</v>
      </c>
    </row>
    <row r="62" spans="1:17">
      <c r="A62" s="4" t="s">
        <v>46</v>
      </c>
      <c r="B62" s="5" t="s">
        <v>45</v>
      </c>
      <c r="C62" s="4">
        <v>46880.59</v>
      </c>
      <c r="E62" s="1">
        <f t="shared" si="7"/>
        <v>-13762.347226953558</v>
      </c>
      <c r="F62" s="1">
        <f t="shared" si="8"/>
        <v>-13762.5</v>
      </c>
      <c r="G62" s="1">
        <f t="shared" si="9"/>
        <v>6.9512499998381827E-2</v>
      </c>
      <c r="I62" s="1">
        <f t="shared" si="6"/>
        <v>6.9512499998381827E-2</v>
      </c>
      <c r="O62" s="1">
        <f t="shared" ca="1" si="10"/>
        <v>7.4405938989705503E-2</v>
      </c>
      <c r="Q62" s="6">
        <f t="shared" si="11"/>
        <v>31862.089999999997</v>
      </c>
    </row>
    <row r="63" spans="1:17">
      <c r="A63" s="4" t="s">
        <v>47</v>
      </c>
      <c r="B63" s="5" t="s">
        <v>45</v>
      </c>
      <c r="C63" s="4">
        <v>46999.35</v>
      </c>
      <c r="E63" s="1">
        <f t="shared" si="7"/>
        <v>-13501.33910616367</v>
      </c>
      <c r="F63" s="1">
        <f t="shared" si="8"/>
        <v>-13501.5</v>
      </c>
      <c r="G63" s="1">
        <f t="shared" si="9"/>
        <v>7.3207499997806735E-2</v>
      </c>
      <c r="I63" s="1">
        <f t="shared" si="6"/>
        <v>7.3207499997806735E-2</v>
      </c>
      <c r="O63" s="1">
        <f t="shared" ca="1" si="10"/>
        <v>7.3041020039586999E-2</v>
      </c>
      <c r="Q63" s="6">
        <f t="shared" si="11"/>
        <v>31980.85</v>
      </c>
    </row>
    <row r="64" spans="1:17">
      <c r="A64" s="4" t="s">
        <v>47</v>
      </c>
      <c r="B64" s="5" t="s">
        <v>44</v>
      </c>
      <c r="C64" s="4">
        <v>47011.415000000001</v>
      </c>
      <c r="E64" s="1">
        <f t="shared" si="7"/>
        <v>-13474.82291403391</v>
      </c>
      <c r="F64" s="1">
        <f t="shared" si="8"/>
        <v>-13475</v>
      </c>
      <c r="G64" s="1">
        <f t="shared" si="9"/>
        <v>8.0574999999953434E-2</v>
      </c>
      <c r="I64" s="1">
        <f t="shared" si="6"/>
        <v>8.0574999999953434E-2</v>
      </c>
      <c r="O64" s="1">
        <f t="shared" ca="1" si="10"/>
        <v>7.2902436314766533E-2</v>
      </c>
      <c r="Q64" s="6">
        <f t="shared" si="11"/>
        <v>31992.915000000001</v>
      </c>
    </row>
    <row r="65" spans="1:17">
      <c r="A65" s="4" t="s">
        <v>47</v>
      </c>
      <c r="B65" s="5" t="s">
        <v>45</v>
      </c>
      <c r="C65" s="4">
        <v>47024.383999999998</v>
      </c>
      <c r="E65" s="1">
        <f t="shared" si="7"/>
        <v>-13446.319930550217</v>
      </c>
      <c r="F65" s="1">
        <f t="shared" si="8"/>
        <v>-13446.5</v>
      </c>
      <c r="G65" s="1">
        <f t="shared" si="9"/>
        <v>8.1932499997492414E-2</v>
      </c>
      <c r="I65" s="1">
        <f t="shared" si="6"/>
        <v>8.1932499997492414E-2</v>
      </c>
      <c r="O65" s="1">
        <f t="shared" ca="1" si="10"/>
        <v>7.2753393440903022E-2</v>
      </c>
      <c r="Q65" s="6">
        <f t="shared" si="11"/>
        <v>32005.883999999998</v>
      </c>
    </row>
    <row r="66" spans="1:17">
      <c r="A66" s="4" t="s">
        <v>46</v>
      </c>
      <c r="B66" s="5" t="s">
        <v>45</v>
      </c>
      <c r="C66" s="4">
        <v>47034.404999999999</v>
      </c>
      <c r="E66" s="1">
        <f t="shared" si="7"/>
        <v>-13424.295996747291</v>
      </c>
      <c r="F66" s="1">
        <f t="shared" si="8"/>
        <v>-13424.5</v>
      </c>
      <c r="G66" s="1">
        <f t="shared" si="9"/>
        <v>9.2822499995236285E-2</v>
      </c>
      <c r="I66" s="1">
        <f t="shared" si="6"/>
        <v>9.2822499995236285E-2</v>
      </c>
      <c r="O66" s="1">
        <f t="shared" ca="1" si="10"/>
        <v>7.2638342801429431E-2</v>
      </c>
      <c r="Q66" s="6">
        <f t="shared" si="11"/>
        <v>32015.904999999999</v>
      </c>
    </row>
    <row r="67" spans="1:17">
      <c r="A67" s="4" t="s">
        <v>47</v>
      </c>
      <c r="B67" s="5" t="s">
        <v>44</v>
      </c>
      <c r="C67" s="4">
        <v>47037.339</v>
      </c>
      <c r="E67" s="1">
        <f t="shared" si="7"/>
        <v>-13417.847715959166</v>
      </c>
      <c r="F67" s="1">
        <f t="shared" si="8"/>
        <v>-13418</v>
      </c>
      <c r="G67" s="1">
        <f t="shared" si="9"/>
        <v>6.9289999999455176E-2</v>
      </c>
      <c r="I67" s="1">
        <f t="shared" si="6"/>
        <v>6.9289999999455176E-2</v>
      </c>
      <c r="O67" s="1">
        <f t="shared" ca="1" si="10"/>
        <v>7.2604350567039511E-2</v>
      </c>
      <c r="Q67" s="6">
        <f t="shared" si="11"/>
        <v>32018.839</v>
      </c>
    </row>
    <row r="68" spans="1:17">
      <c r="A68" s="4" t="s">
        <v>47</v>
      </c>
      <c r="B68" s="5" t="s">
        <v>44</v>
      </c>
      <c r="C68" s="4">
        <v>47303.521999999997</v>
      </c>
      <c r="E68" s="1">
        <f t="shared" si="7"/>
        <v>-12832.836562235585</v>
      </c>
      <c r="F68" s="1">
        <f t="shared" si="8"/>
        <v>-12833</v>
      </c>
      <c r="G68" s="1">
        <f t="shared" si="9"/>
        <v>7.436500000039814E-2</v>
      </c>
      <c r="I68" s="1">
        <f t="shared" si="6"/>
        <v>7.436500000039814E-2</v>
      </c>
      <c r="O68" s="1">
        <f t="shared" ca="1" si="10"/>
        <v>6.9545049471946299E-2</v>
      </c>
      <c r="Q68" s="6">
        <f t="shared" si="11"/>
        <v>32285.021999999997</v>
      </c>
    </row>
    <row r="69" spans="1:17">
      <c r="A69" s="4" t="s">
        <v>47</v>
      </c>
      <c r="B69" s="5" t="s">
        <v>45</v>
      </c>
      <c r="C69" s="4">
        <v>47336.506999999998</v>
      </c>
      <c r="E69" s="1">
        <f t="shared" si="7"/>
        <v>-12760.342853375241</v>
      </c>
      <c r="F69" s="1">
        <f t="shared" si="8"/>
        <v>-12760.5</v>
      </c>
      <c r="G69" s="1">
        <f t="shared" si="9"/>
        <v>7.1502499995403923E-2</v>
      </c>
      <c r="I69" s="1">
        <f t="shared" si="6"/>
        <v>7.1502499995403923E-2</v>
      </c>
      <c r="O69" s="1">
        <f t="shared" ca="1" si="10"/>
        <v>6.9165905319135607E-2</v>
      </c>
      <c r="Q69" s="6">
        <f t="shared" si="11"/>
        <v>32318.006999999998</v>
      </c>
    </row>
    <row r="70" spans="1:17">
      <c r="A70" s="4" t="s">
        <v>47</v>
      </c>
      <c r="B70" s="5" t="s">
        <v>44</v>
      </c>
      <c r="C70" s="4">
        <v>47350.385999999999</v>
      </c>
      <c r="E70" s="1">
        <f t="shared" si="7"/>
        <v>-12729.839891869322</v>
      </c>
      <c r="F70" s="1">
        <f t="shared" si="8"/>
        <v>-12730</v>
      </c>
      <c r="G70" s="1">
        <f t="shared" si="9"/>
        <v>7.2849999996833503E-2</v>
      </c>
      <c r="I70" s="1">
        <f t="shared" si="6"/>
        <v>7.2849999996833503E-2</v>
      </c>
      <c r="O70" s="1">
        <f t="shared" ca="1" si="10"/>
        <v>6.9006403296229035E-2</v>
      </c>
      <c r="Q70" s="6">
        <f t="shared" si="11"/>
        <v>32331.885999999999</v>
      </c>
    </row>
    <row r="71" spans="1:17">
      <c r="A71" s="4" t="s">
        <v>47</v>
      </c>
      <c r="B71" s="5" t="s">
        <v>45</v>
      </c>
      <c r="C71" s="4">
        <v>47352.44</v>
      </c>
      <c r="E71" s="1">
        <f t="shared" si="7"/>
        <v>-12725.325655762019</v>
      </c>
      <c r="F71" s="1">
        <f t="shared" si="8"/>
        <v>-12725.5</v>
      </c>
      <c r="G71" s="1">
        <f t="shared" si="9"/>
        <v>7.9327500003273599E-2</v>
      </c>
      <c r="I71" s="1">
        <f t="shared" si="6"/>
        <v>7.9327500003273599E-2</v>
      </c>
      <c r="O71" s="1">
        <f t="shared" ca="1" si="10"/>
        <v>6.8982870210882161E-2</v>
      </c>
      <c r="Q71" s="6">
        <f t="shared" si="11"/>
        <v>32333.940000000002</v>
      </c>
    </row>
    <row r="72" spans="1:17">
      <c r="A72" s="4" t="s">
        <v>47</v>
      </c>
      <c r="B72" s="5" t="s">
        <v>45</v>
      </c>
      <c r="C72" s="4">
        <v>47353.337</v>
      </c>
      <c r="E72" s="1">
        <f t="shared" si="7"/>
        <v>-12723.354248854408</v>
      </c>
      <c r="F72" s="1">
        <f t="shared" si="8"/>
        <v>-12723.5</v>
      </c>
      <c r="G72" s="1">
        <f t="shared" si="9"/>
        <v>6.6317500000877772E-2</v>
      </c>
      <c r="I72" s="1">
        <f t="shared" si="6"/>
        <v>6.6317500000877772E-2</v>
      </c>
      <c r="O72" s="1">
        <f t="shared" ca="1" si="10"/>
        <v>6.8972411061839115E-2</v>
      </c>
      <c r="Q72" s="6">
        <f t="shared" si="11"/>
        <v>32334.837</v>
      </c>
    </row>
    <row r="73" spans="1:17">
      <c r="A73" s="4" t="s">
        <v>47</v>
      </c>
      <c r="B73" s="5" t="s">
        <v>44</v>
      </c>
      <c r="C73" s="4">
        <v>47355.377999999997</v>
      </c>
      <c r="E73" s="1">
        <f t="shared" si="7"/>
        <v>-12718.868583861722</v>
      </c>
      <c r="F73" s="1">
        <f t="shared" si="8"/>
        <v>-12719</v>
      </c>
      <c r="G73" s="1">
        <f t="shared" si="9"/>
        <v>5.9794999993755482E-2</v>
      </c>
      <c r="I73" s="1">
        <f t="shared" si="6"/>
        <v>5.9794999993755482E-2</v>
      </c>
      <c r="O73" s="1">
        <f t="shared" ca="1" si="10"/>
        <v>6.894887797649224E-2</v>
      </c>
      <c r="Q73" s="6">
        <f t="shared" si="11"/>
        <v>32336.877999999997</v>
      </c>
    </row>
    <row r="74" spans="1:17">
      <c r="A74" s="4" t="s">
        <v>47</v>
      </c>
      <c r="B74" s="5" t="s">
        <v>45</v>
      </c>
      <c r="C74" s="4">
        <v>47357.428</v>
      </c>
      <c r="E74" s="1">
        <f t="shared" si="7"/>
        <v>-12714.363138866605</v>
      </c>
      <c r="F74" s="1">
        <f t="shared" si="8"/>
        <v>-12714.5</v>
      </c>
      <c r="G74" s="1">
        <f t="shared" si="9"/>
        <v>6.227249999938067E-2</v>
      </c>
      <c r="I74" s="1">
        <f t="shared" si="6"/>
        <v>6.227249999938067E-2</v>
      </c>
      <c r="O74" s="1">
        <f t="shared" ca="1" si="10"/>
        <v>6.8925344891145365E-2</v>
      </c>
      <c r="Q74" s="6">
        <f t="shared" si="11"/>
        <v>32338.928</v>
      </c>
    </row>
    <row r="75" spans="1:17">
      <c r="A75" s="4" t="s">
        <v>47</v>
      </c>
      <c r="B75" s="5" t="s">
        <v>44</v>
      </c>
      <c r="C75" s="4">
        <v>47360.377</v>
      </c>
      <c r="E75" s="1">
        <f t="shared" si="7"/>
        <v>-12707.881891407786</v>
      </c>
      <c r="F75" s="1">
        <f t="shared" si="8"/>
        <v>-12708</v>
      </c>
      <c r="G75" s="1">
        <f t="shared" si="9"/>
        <v>5.3740000003017485E-2</v>
      </c>
      <c r="I75" s="1">
        <f t="shared" si="6"/>
        <v>5.3740000003017485E-2</v>
      </c>
      <c r="O75" s="1">
        <f t="shared" ca="1" si="10"/>
        <v>6.8891352656755445E-2</v>
      </c>
      <c r="Q75" s="6">
        <f t="shared" si="11"/>
        <v>32341.877</v>
      </c>
    </row>
    <row r="76" spans="1:17">
      <c r="A76" s="4" t="s">
        <v>47</v>
      </c>
      <c r="B76" s="5" t="s">
        <v>45</v>
      </c>
      <c r="C76" s="4">
        <v>47362.432999999997</v>
      </c>
      <c r="E76" s="1">
        <f t="shared" si="7"/>
        <v>-12703.363259744403</v>
      </c>
      <c r="F76" s="1">
        <f t="shared" si="8"/>
        <v>-12703.5</v>
      </c>
      <c r="G76" s="1">
        <f t="shared" si="9"/>
        <v>6.2217499995313119E-2</v>
      </c>
      <c r="I76" s="1">
        <f t="shared" si="6"/>
        <v>6.2217499995313119E-2</v>
      </c>
      <c r="O76" s="1">
        <f t="shared" ca="1" si="10"/>
        <v>6.886781957140857E-2</v>
      </c>
      <c r="Q76" s="6">
        <f t="shared" si="11"/>
        <v>32343.932999999997</v>
      </c>
    </row>
    <row r="77" spans="1:17">
      <c r="A77" s="4" t="s">
        <v>47</v>
      </c>
      <c r="B77" s="5" t="s">
        <v>45</v>
      </c>
      <c r="C77" s="4">
        <v>47362.447</v>
      </c>
      <c r="E77" s="1">
        <f t="shared" si="7"/>
        <v>-12703.332490851748</v>
      </c>
      <c r="F77" s="1">
        <f t="shared" si="8"/>
        <v>-12703.5</v>
      </c>
      <c r="G77" s="1">
        <f t="shared" si="9"/>
        <v>7.6217499998165295E-2</v>
      </c>
      <c r="I77" s="1">
        <f t="shared" si="6"/>
        <v>7.6217499998165295E-2</v>
      </c>
      <c r="O77" s="1">
        <f t="shared" ca="1" si="10"/>
        <v>6.886781957140857E-2</v>
      </c>
      <c r="Q77" s="6">
        <f t="shared" si="11"/>
        <v>32343.947</v>
      </c>
    </row>
    <row r="78" spans="1:17">
      <c r="A78" s="4" t="s">
        <v>47</v>
      </c>
      <c r="B78" s="5" t="s">
        <v>44</v>
      </c>
      <c r="C78" s="4">
        <v>47385.423999999999</v>
      </c>
      <c r="E78" s="1">
        <f t="shared" si="7"/>
        <v>-12652.834144679729</v>
      </c>
      <c r="F78" s="1">
        <f t="shared" si="8"/>
        <v>-12653</v>
      </c>
      <c r="G78" s="1">
        <f t="shared" si="9"/>
        <v>7.5465000001713634E-2</v>
      </c>
      <c r="I78" s="1">
        <f t="shared" si="6"/>
        <v>7.5465000001713634E-2</v>
      </c>
      <c r="O78" s="1">
        <f t="shared" ca="1" si="10"/>
        <v>6.8603726058071468E-2</v>
      </c>
      <c r="Q78" s="6">
        <f t="shared" si="11"/>
        <v>32366.923999999999</v>
      </c>
    </row>
    <row r="79" spans="1:17">
      <c r="A79" s="4" t="s">
        <v>47</v>
      </c>
      <c r="B79" s="5" t="s">
        <v>45</v>
      </c>
      <c r="C79" s="4">
        <v>47387.474000000002</v>
      </c>
      <c r="E79" s="1">
        <f t="shared" si="7"/>
        <v>-12648.328699684615</v>
      </c>
      <c r="F79" s="1">
        <f t="shared" si="8"/>
        <v>-12648.5</v>
      </c>
      <c r="G79" s="1">
        <f t="shared" si="9"/>
        <v>7.7942500000062864E-2</v>
      </c>
      <c r="I79" s="1">
        <f t="shared" si="6"/>
        <v>7.7942500000062864E-2</v>
      </c>
      <c r="O79" s="1">
        <f t="shared" ca="1" si="10"/>
        <v>6.8580192972724593E-2</v>
      </c>
      <c r="Q79" s="6">
        <f t="shared" si="11"/>
        <v>32368.974000000002</v>
      </c>
    </row>
    <row r="80" spans="1:17">
      <c r="A80" s="4" t="s">
        <v>47</v>
      </c>
      <c r="B80" s="5" t="s">
        <v>45</v>
      </c>
      <c r="C80" s="4">
        <v>47387.474000000002</v>
      </c>
      <c r="E80" s="1">
        <f t="shared" si="7"/>
        <v>-12648.328699684615</v>
      </c>
      <c r="F80" s="1">
        <f t="shared" si="8"/>
        <v>-12648.5</v>
      </c>
      <c r="G80" s="1">
        <f t="shared" si="9"/>
        <v>7.7942500000062864E-2</v>
      </c>
      <c r="I80" s="1">
        <f t="shared" si="6"/>
        <v>7.7942500000062864E-2</v>
      </c>
      <c r="O80" s="1">
        <f t="shared" ca="1" si="10"/>
        <v>6.8580192972724593E-2</v>
      </c>
      <c r="Q80" s="6">
        <f t="shared" si="11"/>
        <v>32368.974000000002</v>
      </c>
    </row>
    <row r="81" spans="1:17">
      <c r="A81" s="4" t="s">
        <v>47</v>
      </c>
      <c r="B81" s="5" t="s">
        <v>45</v>
      </c>
      <c r="C81" s="4">
        <v>47388.37</v>
      </c>
      <c r="E81" s="1">
        <f t="shared" si="7"/>
        <v>-12646.359490555042</v>
      </c>
      <c r="F81" s="1">
        <f t="shared" si="8"/>
        <v>-12646.5</v>
      </c>
      <c r="G81" s="1">
        <f t="shared" si="9"/>
        <v>6.3932500001101289E-2</v>
      </c>
      <c r="I81" s="1">
        <f t="shared" si="6"/>
        <v>6.3932500001101289E-2</v>
      </c>
      <c r="O81" s="1">
        <f t="shared" ca="1" si="10"/>
        <v>6.8569733823681547E-2</v>
      </c>
      <c r="Q81" s="6">
        <f t="shared" si="11"/>
        <v>32369.870000000003</v>
      </c>
    </row>
    <row r="82" spans="1:17">
      <c r="A82" s="4" t="s">
        <v>47</v>
      </c>
      <c r="B82" s="5" t="s">
        <v>45</v>
      </c>
      <c r="C82" s="4">
        <v>47388.383999999998</v>
      </c>
      <c r="E82" s="1">
        <f t="shared" si="7"/>
        <v>-12646.328721662403</v>
      </c>
      <c r="F82" s="1">
        <f t="shared" si="8"/>
        <v>-12646.5</v>
      </c>
      <c r="G82" s="1">
        <f t="shared" si="9"/>
        <v>7.7932499996677507E-2</v>
      </c>
      <c r="I82" s="1">
        <f t="shared" si="6"/>
        <v>7.7932499996677507E-2</v>
      </c>
      <c r="O82" s="1">
        <f t="shared" ca="1" si="10"/>
        <v>6.8569733823681547E-2</v>
      </c>
      <c r="Q82" s="6">
        <f t="shared" si="11"/>
        <v>32369.883999999998</v>
      </c>
    </row>
    <row r="83" spans="1:17">
      <c r="A83" s="4" t="s">
        <v>47</v>
      </c>
      <c r="B83" s="5" t="s">
        <v>45</v>
      </c>
      <c r="C83" s="4">
        <v>47388.387000000002</v>
      </c>
      <c r="E83" s="1">
        <f t="shared" si="7"/>
        <v>-12646.322128328255</v>
      </c>
      <c r="F83" s="1">
        <f t="shared" si="8"/>
        <v>-12646.5</v>
      </c>
      <c r="G83" s="1">
        <f t="shared" si="9"/>
        <v>8.0932500000926666E-2</v>
      </c>
      <c r="I83" s="1">
        <f t="shared" si="6"/>
        <v>8.0932500000926666E-2</v>
      </c>
      <c r="O83" s="1">
        <f t="shared" ca="1" si="10"/>
        <v>6.8569733823681547E-2</v>
      </c>
      <c r="Q83" s="6">
        <f t="shared" si="11"/>
        <v>32369.887000000002</v>
      </c>
    </row>
    <row r="84" spans="1:17">
      <c r="A84" s="4" t="s">
        <v>47</v>
      </c>
      <c r="B84" s="5" t="s">
        <v>45</v>
      </c>
      <c r="C84" s="4">
        <v>47392.453000000001</v>
      </c>
      <c r="E84" s="1">
        <f t="shared" si="7"/>
        <v>-12637.385962791614</v>
      </c>
      <c r="F84" s="1">
        <f t="shared" si="8"/>
        <v>-12637.5</v>
      </c>
      <c r="G84" s="1">
        <f t="shared" si="9"/>
        <v>5.1887500005250331E-2</v>
      </c>
      <c r="I84" s="1">
        <f t="shared" si="6"/>
        <v>5.1887500005250331E-2</v>
      </c>
      <c r="O84" s="1">
        <f t="shared" ca="1" si="10"/>
        <v>6.8522667652987798E-2</v>
      </c>
      <c r="Q84" s="6">
        <f t="shared" si="11"/>
        <v>32373.953000000001</v>
      </c>
    </row>
    <row r="85" spans="1:17">
      <c r="A85" s="4" t="s">
        <v>47</v>
      </c>
      <c r="B85" s="5" t="s">
        <v>45</v>
      </c>
      <c r="C85" s="4">
        <v>47392.457000000002</v>
      </c>
      <c r="E85" s="1">
        <f t="shared" ref="E85:E118" si="12">+(C85-C$7)/C$8</f>
        <v>-12637.377171679427</v>
      </c>
      <c r="F85" s="1">
        <f t="shared" ref="F85:F116" si="13">ROUND(2*E85,0)/2</f>
        <v>-12637.5</v>
      </c>
      <c r="G85" s="1">
        <f t="shared" ref="G85:G116" si="14">+C85-(C$7+F85*C$8)</f>
        <v>5.5887500006065238E-2</v>
      </c>
      <c r="I85" s="1">
        <f t="shared" si="6"/>
        <v>5.5887500006065238E-2</v>
      </c>
      <c r="O85" s="1">
        <f t="shared" ref="O85:O118" ca="1" si="15">+C$11+C$12*$F85</f>
        <v>6.8522667652987798E-2</v>
      </c>
      <c r="Q85" s="6">
        <f t="shared" ref="Q85:Q118" si="16">+C85-15018.5</f>
        <v>32373.957000000002</v>
      </c>
    </row>
    <row r="86" spans="1:17">
      <c r="A86" s="4" t="s">
        <v>47</v>
      </c>
      <c r="B86" s="5" t="s">
        <v>45</v>
      </c>
      <c r="C86" s="4">
        <v>47392.457999999999</v>
      </c>
      <c r="E86" s="1">
        <f t="shared" si="12"/>
        <v>-12637.374973901387</v>
      </c>
      <c r="F86" s="1">
        <f t="shared" si="13"/>
        <v>-12637.5</v>
      </c>
      <c r="G86" s="1">
        <f t="shared" si="14"/>
        <v>5.6887500002630986E-2</v>
      </c>
      <c r="I86" s="1">
        <f t="shared" si="6"/>
        <v>5.6887500002630986E-2</v>
      </c>
      <c r="O86" s="1">
        <f t="shared" ca="1" si="15"/>
        <v>6.8522667652987798E-2</v>
      </c>
      <c r="Q86" s="6">
        <f t="shared" si="16"/>
        <v>32373.957999999999</v>
      </c>
    </row>
    <row r="87" spans="1:17">
      <c r="A87" s="4" t="s">
        <v>48</v>
      </c>
      <c r="B87" s="5" t="s">
        <v>44</v>
      </c>
      <c r="C87" s="4">
        <v>48123.409</v>
      </c>
      <c r="E87" s="1">
        <f t="shared" si="12"/>
        <v>-11030.906913110844</v>
      </c>
      <c r="F87" s="1">
        <f t="shared" si="13"/>
        <v>-11031</v>
      </c>
      <c r="G87" s="1">
        <f t="shared" si="14"/>
        <v>4.2354999997769482E-2</v>
      </c>
      <c r="I87" s="1">
        <f t="shared" si="6"/>
        <v>4.2354999997769482E-2</v>
      </c>
      <c r="O87" s="1">
        <f t="shared" ca="1" si="15"/>
        <v>6.0121356184154928E-2</v>
      </c>
      <c r="Q87" s="6">
        <f t="shared" si="16"/>
        <v>33104.909</v>
      </c>
    </row>
    <row r="88" spans="1:17">
      <c r="A88" s="4" t="s">
        <v>48</v>
      </c>
      <c r="B88" s="5" t="s">
        <v>45</v>
      </c>
      <c r="C88" s="4">
        <v>48136.381000000001</v>
      </c>
      <c r="E88" s="1">
        <f t="shared" si="12"/>
        <v>-11002.397336293005</v>
      </c>
      <c r="F88" s="1">
        <f t="shared" si="13"/>
        <v>-11002.5</v>
      </c>
      <c r="G88" s="1">
        <f t="shared" si="14"/>
        <v>4.6712499999557622E-2</v>
      </c>
      <c r="I88" s="1">
        <f t="shared" si="6"/>
        <v>4.6712499999557622E-2</v>
      </c>
      <c r="O88" s="1">
        <f t="shared" ca="1" si="15"/>
        <v>5.9972313310291417E-2</v>
      </c>
      <c r="Q88" s="6">
        <f t="shared" si="16"/>
        <v>33117.881000000001</v>
      </c>
    </row>
    <row r="89" spans="1:17">
      <c r="A89" s="7" t="s">
        <v>49</v>
      </c>
      <c r="B89" s="8" t="s">
        <v>44</v>
      </c>
      <c r="C89" s="7">
        <v>53075.644099999998</v>
      </c>
      <c r="D89" s="7">
        <v>2.9999999999999997E-4</v>
      </c>
      <c r="E89" s="1">
        <f t="shared" si="12"/>
        <v>-146.99332974363344</v>
      </c>
      <c r="F89" s="1">
        <f t="shared" si="13"/>
        <v>-147</v>
      </c>
      <c r="G89" s="1">
        <f t="shared" si="14"/>
        <v>3.0350000015459955E-3</v>
      </c>
      <c r="K89" s="1">
        <f>+G89</f>
        <v>3.0350000015459955E-3</v>
      </c>
      <c r="O89" s="1">
        <f t="shared" ca="1" si="15"/>
        <v>3.2026670918567654E-3</v>
      </c>
      <c r="Q89" s="6">
        <f t="shared" si="16"/>
        <v>38057.144099999998</v>
      </c>
    </row>
    <row r="90" spans="1:17">
      <c r="A90" s="9" t="s">
        <v>50</v>
      </c>
      <c r="B90" s="10"/>
      <c r="C90" s="11">
        <v>53142.5268</v>
      </c>
      <c r="D90" s="11">
        <v>4.0000000000000002E-4</v>
      </c>
      <c r="E90" s="1">
        <f t="shared" si="12"/>
        <v>0</v>
      </c>
      <c r="F90" s="1">
        <f t="shared" si="13"/>
        <v>0</v>
      </c>
      <c r="G90" s="1">
        <f t="shared" si="14"/>
        <v>0</v>
      </c>
      <c r="J90" s="1">
        <f t="shared" ref="J90:J95" si="17">+G90</f>
        <v>0</v>
      </c>
      <c r="O90" s="1">
        <f t="shared" ca="1" si="15"/>
        <v>2.4339196371923194E-3</v>
      </c>
      <c r="Q90" s="6">
        <f t="shared" si="16"/>
        <v>38124.0268</v>
      </c>
    </row>
    <row r="91" spans="1:17">
      <c r="A91" s="9" t="s">
        <v>50</v>
      </c>
      <c r="B91" s="10"/>
      <c r="C91" s="11">
        <v>53143.435700000002</v>
      </c>
      <c r="D91" s="11">
        <v>5.9999999999999995E-4</v>
      </c>
      <c r="E91" s="1">
        <f t="shared" si="12"/>
        <v>1.997560466373286</v>
      </c>
      <c r="F91" s="1">
        <f t="shared" si="13"/>
        <v>2</v>
      </c>
      <c r="G91" s="1">
        <f t="shared" si="14"/>
        <v>-1.1099999974248931E-3</v>
      </c>
      <c r="J91" s="1">
        <f t="shared" si="17"/>
        <v>-1.1099999974248931E-3</v>
      </c>
      <c r="O91" s="1">
        <f t="shared" ca="1" si="15"/>
        <v>2.4234604881492659E-3</v>
      </c>
      <c r="Q91" s="6">
        <f t="shared" si="16"/>
        <v>38124.935700000002</v>
      </c>
    </row>
    <row r="92" spans="1:17">
      <c r="A92" s="12" t="s">
        <v>50</v>
      </c>
      <c r="B92" s="8"/>
      <c r="C92" s="13">
        <v>53151.402000000002</v>
      </c>
      <c r="D92" s="13">
        <v>2.9999999999999997E-4</v>
      </c>
      <c r="E92" s="1">
        <f t="shared" si="12"/>
        <v>19.505719717370631</v>
      </c>
      <c r="F92" s="1">
        <f t="shared" si="13"/>
        <v>19.5</v>
      </c>
      <c r="G92" s="1">
        <f t="shared" si="14"/>
        <v>2.6025000042864121E-3</v>
      </c>
      <c r="J92" s="1">
        <f t="shared" si="17"/>
        <v>2.6025000042864121E-3</v>
      </c>
      <c r="O92" s="1">
        <f t="shared" ca="1" si="15"/>
        <v>2.331942934022546E-3</v>
      </c>
      <c r="Q92" s="6">
        <f t="shared" si="16"/>
        <v>38132.902000000002</v>
      </c>
    </row>
    <row r="93" spans="1:17">
      <c r="A93" s="12" t="s">
        <v>50</v>
      </c>
      <c r="B93" s="8"/>
      <c r="C93" s="13">
        <v>53155.497000000003</v>
      </c>
      <c r="D93" s="13">
        <v>2.9999999999999997E-4</v>
      </c>
      <c r="E93" s="1">
        <f t="shared" si="12"/>
        <v>28.505620817361102</v>
      </c>
      <c r="F93" s="1">
        <f t="shared" si="13"/>
        <v>28.5</v>
      </c>
      <c r="G93" s="1">
        <f t="shared" si="14"/>
        <v>2.5575000036042184E-3</v>
      </c>
      <c r="J93" s="1">
        <f t="shared" si="17"/>
        <v>2.5575000036042184E-3</v>
      </c>
      <c r="O93" s="1">
        <f t="shared" ca="1" si="15"/>
        <v>2.2848767633288042E-3</v>
      </c>
      <c r="Q93" s="6">
        <f t="shared" si="16"/>
        <v>38136.997000000003</v>
      </c>
    </row>
    <row r="94" spans="1:17">
      <c r="A94" s="12" t="s">
        <v>50</v>
      </c>
      <c r="B94" s="8"/>
      <c r="C94" s="13">
        <v>53163.458100000003</v>
      </c>
      <c r="D94" s="13">
        <v>2.0000000000000001E-4</v>
      </c>
      <c r="E94" s="1">
        <f t="shared" si="12"/>
        <v>46.002351622518063</v>
      </c>
      <c r="F94" s="1">
        <f t="shared" si="13"/>
        <v>46</v>
      </c>
      <c r="G94" s="1">
        <f t="shared" si="14"/>
        <v>1.0700000057113357E-3</v>
      </c>
      <c r="J94" s="1">
        <f t="shared" si="17"/>
        <v>1.0700000057113357E-3</v>
      </c>
      <c r="O94" s="1">
        <f t="shared" ca="1" si="15"/>
        <v>2.1933592092020847E-3</v>
      </c>
      <c r="Q94" s="6">
        <f t="shared" si="16"/>
        <v>38144.958100000003</v>
      </c>
    </row>
    <row r="95" spans="1:17">
      <c r="A95" s="4" t="s">
        <v>51</v>
      </c>
      <c r="B95" s="5" t="s">
        <v>45</v>
      </c>
      <c r="C95" s="14">
        <v>53886.2255</v>
      </c>
      <c r="E95" s="1">
        <f t="shared" si="12"/>
        <v>1634.4846759925733</v>
      </c>
      <c r="F95" s="1">
        <f t="shared" si="13"/>
        <v>1634.5</v>
      </c>
      <c r="G95" s="1">
        <f t="shared" si="14"/>
        <v>-6.972499999392312E-3</v>
      </c>
      <c r="J95" s="1">
        <f t="shared" si="17"/>
        <v>-6.972499999392312E-3</v>
      </c>
      <c r="O95" s="1">
        <f t="shared" ca="1" si="15"/>
        <v>-6.1138199182433055E-3</v>
      </c>
      <c r="Q95" s="6">
        <f t="shared" si="16"/>
        <v>38867.7255</v>
      </c>
    </row>
    <row r="96" spans="1:17">
      <c r="A96" s="15" t="s">
        <v>52</v>
      </c>
      <c r="B96" s="16" t="s">
        <v>44</v>
      </c>
      <c r="C96" s="17">
        <v>55003.481</v>
      </c>
      <c r="D96" s="17">
        <v>3.0000000000000001E-3</v>
      </c>
      <c r="E96" s="1">
        <f t="shared" si="12"/>
        <v>4089.9642861067464</v>
      </c>
      <c r="F96" s="1">
        <f t="shared" si="13"/>
        <v>4090</v>
      </c>
      <c r="G96" s="1">
        <f t="shared" si="14"/>
        <v>-1.6250000000582077E-2</v>
      </c>
      <c r="I96" s="1">
        <f>+G96</f>
        <v>-1.6250000000582077E-2</v>
      </c>
      <c r="O96" s="1">
        <f t="shared" ca="1" si="15"/>
        <v>-1.8955040155852469E-2</v>
      </c>
      <c r="Q96" s="6">
        <f t="shared" si="16"/>
        <v>39984.981</v>
      </c>
    </row>
    <row r="97" spans="1:17">
      <c r="A97" s="15" t="s">
        <v>53</v>
      </c>
      <c r="B97" s="15"/>
      <c r="C97" s="13">
        <v>55451.426599999999</v>
      </c>
      <c r="D97" s="13">
        <v>1.5E-3</v>
      </c>
      <c r="E97" s="1">
        <f t="shared" si="12"/>
        <v>5074.4492917660227</v>
      </c>
      <c r="F97" s="1">
        <f t="shared" si="13"/>
        <v>5074.5</v>
      </c>
      <c r="G97" s="1">
        <f t="shared" si="14"/>
        <v>-2.3072500000125729E-2</v>
      </c>
      <c r="J97" s="1">
        <f>+G97</f>
        <v>-2.3072500000125729E-2</v>
      </c>
      <c r="O97" s="1">
        <f t="shared" ca="1" si="15"/>
        <v>-2.410355627229565E-2</v>
      </c>
      <c r="Q97" s="6">
        <f t="shared" si="16"/>
        <v>40432.926599999999</v>
      </c>
    </row>
    <row r="98" spans="1:17">
      <c r="A98" s="15" t="s">
        <v>54</v>
      </c>
      <c r="B98" s="18" t="s">
        <v>44</v>
      </c>
      <c r="C98" s="13">
        <v>55628.648020000001</v>
      </c>
      <c r="D98" s="13">
        <v>5.9999999999999995E-4</v>
      </c>
      <c r="E98" s="1">
        <f t="shared" si="12"/>
        <v>5463.942637992991</v>
      </c>
      <c r="F98" s="1">
        <f t="shared" si="13"/>
        <v>5464</v>
      </c>
      <c r="G98" s="1">
        <f t="shared" si="14"/>
        <v>-2.6099999995494727E-2</v>
      </c>
      <c r="K98" s="1">
        <f t="shared" ref="K98:K118" si="18">+G98</f>
        <v>-2.6099999995494727E-2</v>
      </c>
      <c r="O98" s="1">
        <f t="shared" ca="1" si="15"/>
        <v>-2.6140475548430353E-2</v>
      </c>
      <c r="Q98" s="6">
        <f t="shared" si="16"/>
        <v>40610.148020000001</v>
      </c>
    </row>
    <row r="99" spans="1:17">
      <c r="A99" s="15" t="s">
        <v>54</v>
      </c>
      <c r="B99" s="18" t="s">
        <v>44</v>
      </c>
      <c r="C99" s="13">
        <v>55628.648379999999</v>
      </c>
      <c r="D99" s="13">
        <v>2.9999999999999997E-4</v>
      </c>
      <c r="E99" s="1">
        <f t="shared" si="12"/>
        <v>5463.9434291930838</v>
      </c>
      <c r="F99" s="1">
        <f t="shared" si="13"/>
        <v>5464</v>
      </c>
      <c r="G99" s="1">
        <f t="shared" si="14"/>
        <v>-2.5739999997313134E-2</v>
      </c>
      <c r="K99" s="1">
        <f t="shared" si="18"/>
        <v>-2.5739999997313134E-2</v>
      </c>
      <c r="O99" s="1">
        <f t="shared" ca="1" si="15"/>
        <v>-2.6140475548430353E-2</v>
      </c>
      <c r="Q99" s="6">
        <f t="shared" si="16"/>
        <v>40610.148379999999</v>
      </c>
    </row>
    <row r="100" spans="1:17">
      <c r="A100" s="15" t="s">
        <v>54</v>
      </c>
      <c r="B100" s="18" t="s">
        <v>44</v>
      </c>
      <c r="C100" s="13">
        <v>55628.648450000001</v>
      </c>
      <c r="D100" s="13">
        <v>2.0000000000000001E-4</v>
      </c>
      <c r="E100" s="1">
        <f t="shared" si="12"/>
        <v>5463.9435830375514</v>
      </c>
      <c r="F100" s="1">
        <f t="shared" si="13"/>
        <v>5464</v>
      </c>
      <c r="G100" s="1">
        <f t="shared" si="14"/>
        <v>-2.5669999995443504E-2</v>
      </c>
      <c r="K100" s="1">
        <f t="shared" si="18"/>
        <v>-2.5669999995443504E-2</v>
      </c>
      <c r="O100" s="1">
        <f t="shared" ca="1" si="15"/>
        <v>-2.6140475548430353E-2</v>
      </c>
      <c r="Q100" s="6">
        <f t="shared" si="16"/>
        <v>40610.148450000001</v>
      </c>
    </row>
    <row r="101" spans="1:17">
      <c r="A101" s="15" t="s">
        <v>54</v>
      </c>
      <c r="B101" s="18" t="s">
        <v>44</v>
      </c>
      <c r="C101" s="13">
        <v>55628.648569999998</v>
      </c>
      <c r="D101" s="13">
        <v>2.9999999999999997E-4</v>
      </c>
      <c r="E101" s="1">
        <f t="shared" si="12"/>
        <v>5463.9438467709106</v>
      </c>
      <c r="F101" s="1">
        <f t="shared" si="13"/>
        <v>5464</v>
      </c>
      <c r="G101" s="1">
        <f t="shared" si="14"/>
        <v>-2.5549999998474959E-2</v>
      </c>
      <c r="K101" s="1">
        <f t="shared" si="18"/>
        <v>-2.5549999998474959E-2</v>
      </c>
      <c r="O101" s="1">
        <f t="shared" ca="1" si="15"/>
        <v>-2.6140475548430353E-2</v>
      </c>
      <c r="Q101" s="6">
        <f t="shared" si="16"/>
        <v>40610.148569999998</v>
      </c>
    </row>
    <row r="102" spans="1:17">
      <c r="A102" s="13" t="s">
        <v>55</v>
      </c>
      <c r="B102" s="18" t="s">
        <v>45</v>
      </c>
      <c r="C102" s="19">
        <v>56461.525869999998</v>
      </c>
      <c r="D102" s="13">
        <v>2.9999999999999997E-4</v>
      </c>
      <c r="E102" s="1">
        <f t="shared" si="12"/>
        <v>7294.4232920517316</v>
      </c>
      <c r="F102" s="1">
        <f t="shared" si="13"/>
        <v>7294.5</v>
      </c>
      <c r="G102" s="1">
        <f t="shared" si="14"/>
        <v>-3.4902500003227033E-2</v>
      </c>
      <c r="K102" s="1">
        <f t="shared" si="18"/>
        <v>-3.4902500003227033E-2</v>
      </c>
      <c r="O102" s="1">
        <f t="shared" ca="1" si="15"/>
        <v>-3.5713211710085242E-2</v>
      </c>
      <c r="Q102" s="6">
        <f t="shared" si="16"/>
        <v>41443.025869999998</v>
      </c>
    </row>
    <row r="103" spans="1:17">
      <c r="A103" s="13" t="s">
        <v>55</v>
      </c>
      <c r="B103" s="18" t="s">
        <v>45</v>
      </c>
      <c r="C103" s="19">
        <v>56461.526019999998</v>
      </c>
      <c r="D103" s="13">
        <v>2.0000000000000001E-4</v>
      </c>
      <c r="E103" s="1">
        <f t="shared" si="12"/>
        <v>7294.423621718438</v>
      </c>
      <c r="F103" s="1">
        <f t="shared" si="13"/>
        <v>7294.5</v>
      </c>
      <c r="G103" s="1">
        <f t="shared" si="14"/>
        <v>-3.4752500003378373E-2</v>
      </c>
      <c r="K103" s="1">
        <f t="shared" si="18"/>
        <v>-3.4752500003378373E-2</v>
      </c>
      <c r="O103" s="1">
        <f t="shared" ca="1" si="15"/>
        <v>-3.5713211710085242E-2</v>
      </c>
      <c r="Q103" s="6">
        <f t="shared" si="16"/>
        <v>41443.026019999998</v>
      </c>
    </row>
    <row r="104" spans="1:17">
      <c r="A104" s="13" t="s">
        <v>55</v>
      </c>
      <c r="B104" s="18" t="s">
        <v>45</v>
      </c>
      <c r="C104" s="19">
        <v>56461.526189999997</v>
      </c>
      <c r="D104" s="13">
        <v>2.0000000000000001E-4</v>
      </c>
      <c r="E104" s="1">
        <f t="shared" si="12"/>
        <v>7294.4239953407041</v>
      </c>
      <c r="F104" s="1">
        <f t="shared" si="13"/>
        <v>7294.5</v>
      </c>
      <c r="G104" s="1">
        <f t="shared" si="14"/>
        <v>-3.4582500004034955E-2</v>
      </c>
      <c r="K104" s="1">
        <f t="shared" si="18"/>
        <v>-3.4582500004034955E-2</v>
      </c>
      <c r="O104" s="1">
        <f t="shared" ca="1" si="15"/>
        <v>-3.5713211710085242E-2</v>
      </c>
      <c r="Q104" s="6">
        <f t="shared" si="16"/>
        <v>41443.026189999997</v>
      </c>
    </row>
    <row r="105" spans="1:17">
      <c r="A105" s="13" t="s">
        <v>55</v>
      </c>
      <c r="B105" s="18" t="s">
        <v>45</v>
      </c>
      <c r="C105" s="19">
        <v>56461.526339999997</v>
      </c>
      <c r="D105" s="13">
        <v>5.0000000000000001E-4</v>
      </c>
      <c r="E105" s="1">
        <f t="shared" si="12"/>
        <v>7294.4243250074114</v>
      </c>
      <c r="F105" s="1">
        <f t="shared" si="13"/>
        <v>7294.5</v>
      </c>
      <c r="G105" s="1">
        <f t="shared" si="14"/>
        <v>-3.4432500004186295E-2</v>
      </c>
      <c r="K105" s="1">
        <f t="shared" si="18"/>
        <v>-3.4432500004186295E-2</v>
      </c>
      <c r="O105" s="1">
        <f t="shared" ca="1" si="15"/>
        <v>-3.5713211710085242E-2</v>
      </c>
      <c r="Q105" s="6">
        <f t="shared" si="16"/>
        <v>41443.026339999997</v>
      </c>
    </row>
    <row r="106" spans="1:17">
      <c r="A106" s="20" t="s">
        <v>56</v>
      </c>
      <c r="B106" s="21" t="s">
        <v>44</v>
      </c>
      <c r="C106" s="22">
        <v>56900.371120000003</v>
      </c>
      <c r="D106" s="22">
        <v>4.0000000000000002E-4</v>
      </c>
      <c r="E106" s="1">
        <f t="shared" si="12"/>
        <v>8258.9077482665107</v>
      </c>
      <c r="F106" s="1">
        <f t="shared" si="13"/>
        <v>8259</v>
      </c>
      <c r="G106" s="1">
        <f t="shared" si="14"/>
        <v>-4.1974999992817175E-2</v>
      </c>
      <c r="K106" s="1">
        <f t="shared" si="18"/>
        <v>-4.1974999992817175E-2</v>
      </c>
      <c r="O106" s="1">
        <f t="shared" ca="1" si="15"/>
        <v>-4.0757136336097885E-2</v>
      </c>
      <c r="Q106" s="6">
        <f t="shared" si="16"/>
        <v>41881.871120000003</v>
      </c>
    </row>
    <row r="107" spans="1:17">
      <c r="A107" s="20" t="s">
        <v>56</v>
      </c>
      <c r="B107" s="21" t="s">
        <v>44</v>
      </c>
      <c r="C107" s="22">
        <v>56900.371930000001</v>
      </c>
      <c r="D107" s="22">
        <v>2.9999999999999997E-4</v>
      </c>
      <c r="E107" s="1">
        <f t="shared" si="12"/>
        <v>8258.9095284667237</v>
      </c>
      <c r="F107" s="1">
        <f t="shared" si="13"/>
        <v>8259</v>
      </c>
      <c r="G107" s="1">
        <f t="shared" si="14"/>
        <v>-4.1164999995089602E-2</v>
      </c>
      <c r="K107" s="1">
        <f t="shared" si="18"/>
        <v>-4.1164999995089602E-2</v>
      </c>
      <c r="O107" s="1">
        <f t="shared" ca="1" si="15"/>
        <v>-4.0757136336097885E-2</v>
      </c>
      <c r="Q107" s="6">
        <f t="shared" si="16"/>
        <v>41881.871930000001</v>
      </c>
    </row>
    <row r="108" spans="1:17">
      <c r="A108" s="20" t="s">
        <v>56</v>
      </c>
      <c r="B108" s="21" t="s">
        <v>44</v>
      </c>
      <c r="C108" s="22">
        <v>56900.372239999997</v>
      </c>
      <c r="D108" s="22">
        <v>5.9999999999999995E-4</v>
      </c>
      <c r="E108" s="1">
        <f t="shared" si="12"/>
        <v>8258.9102097779087</v>
      </c>
      <c r="F108" s="1">
        <f t="shared" si="13"/>
        <v>8259</v>
      </c>
      <c r="G108" s="1">
        <f t="shared" si="14"/>
        <v>-4.0854999999282882E-2</v>
      </c>
      <c r="K108" s="1">
        <f t="shared" si="18"/>
        <v>-4.0854999999282882E-2</v>
      </c>
      <c r="O108" s="1">
        <f t="shared" ca="1" si="15"/>
        <v>-4.0757136336097885E-2</v>
      </c>
      <c r="Q108" s="6">
        <f t="shared" si="16"/>
        <v>41881.872239999997</v>
      </c>
    </row>
    <row r="109" spans="1:17">
      <c r="A109" s="20" t="s">
        <v>56</v>
      </c>
      <c r="B109" s="21" t="s">
        <v>44</v>
      </c>
      <c r="C109" s="22">
        <v>56900.372450000003</v>
      </c>
      <c r="D109" s="22">
        <v>2.9999999999999997E-4</v>
      </c>
      <c r="E109" s="1">
        <f t="shared" si="12"/>
        <v>8258.9106713113106</v>
      </c>
      <c r="F109" s="1">
        <f t="shared" si="13"/>
        <v>8259</v>
      </c>
      <c r="G109" s="1">
        <f t="shared" si="14"/>
        <v>-4.0644999993673991E-2</v>
      </c>
      <c r="K109" s="1">
        <f t="shared" si="18"/>
        <v>-4.0644999993673991E-2</v>
      </c>
      <c r="O109" s="1">
        <f t="shared" ca="1" si="15"/>
        <v>-4.0757136336097885E-2</v>
      </c>
      <c r="Q109" s="6">
        <f t="shared" si="16"/>
        <v>41881.872450000003</v>
      </c>
    </row>
    <row r="110" spans="1:17">
      <c r="A110" s="20" t="s">
        <v>56</v>
      </c>
      <c r="B110" s="21" t="s">
        <v>45</v>
      </c>
      <c r="C110" s="22">
        <v>56908.33642</v>
      </c>
      <c r="D110" s="22">
        <v>5.0000000000000001E-4</v>
      </c>
      <c r="E110" s="1">
        <f t="shared" si="12"/>
        <v>8276.4137097394541</v>
      </c>
      <c r="F110" s="1">
        <f t="shared" si="13"/>
        <v>8276.5</v>
      </c>
      <c r="G110" s="1">
        <f t="shared" si="14"/>
        <v>-3.9262500002223533E-2</v>
      </c>
      <c r="K110" s="1">
        <f t="shared" si="18"/>
        <v>-3.9262500002223533E-2</v>
      </c>
      <c r="O110" s="1">
        <f t="shared" ca="1" si="15"/>
        <v>-4.0848653890224601E-2</v>
      </c>
      <c r="Q110" s="6">
        <f t="shared" si="16"/>
        <v>41889.83642</v>
      </c>
    </row>
    <row r="111" spans="1:17">
      <c r="A111" s="20" t="s">
        <v>56</v>
      </c>
      <c r="B111" s="21" t="s">
        <v>45</v>
      </c>
      <c r="C111" s="22">
        <v>56908.33668</v>
      </c>
      <c r="D111" s="22">
        <v>4.0000000000000002E-4</v>
      </c>
      <c r="E111" s="1">
        <f t="shared" si="12"/>
        <v>8276.4142811617476</v>
      </c>
      <c r="F111" s="1">
        <f t="shared" si="13"/>
        <v>8276.5</v>
      </c>
      <c r="G111" s="1">
        <f t="shared" si="14"/>
        <v>-3.9002500001515727E-2</v>
      </c>
      <c r="K111" s="1">
        <f t="shared" si="18"/>
        <v>-3.9002500001515727E-2</v>
      </c>
      <c r="O111" s="1">
        <f t="shared" ca="1" si="15"/>
        <v>-4.0848653890224601E-2</v>
      </c>
      <c r="Q111" s="6">
        <f t="shared" si="16"/>
        <v>41889.83668</v>
      </c>
    </row>
    <row r="112" spans="1:17">
      <c r="A112" s="20" t="s">
        <v>56</v>
      </c>
      <c r="B112" s="21" t="s">
        <v>45</v>
      </c>
      <c r="C112" s="22">
        <v>56908.336860000003</v>
      </c>
      <c r="D112" s="22">
        <v>5.0000000000000001E-4</v>
      </c>
      <c r="E112" s="1">
        <f t="shared" si="12"/>
        <v>8276.4146767618022</v>
      </c>
      <c r="F112" s="1">
        <f t="shared" si="13"/>
        <v>8276.5</v>
      </c>
      <c r="G112" s="1">
        <f t="shared" si="14"/>
        <v>-3.8822499998786952E-2</v>
      </c>
      <c r="K112" s="1">
        <f t="shared" si="18"/>
        <v>-3.8822499998786952E-2</v>
      </c>
      <c r="O112" s="1">
        <f t="shared" ca="1" si="15"/>
        <v>-4.0848653890224601E-2</v>
      </c>
      <c r="Q112" s="6">
        <f t="shared" si="16"/>
        <v>41889.836860000003</v>
      </c>
    </row>
    <row r="113" spans="1:17">
      <c r="A113" s="20" t="s">
        <v>56</v>
      </c>
      <c r="B113" s="21" t="s">
        <v>45</v>
      </c>
      <c r="C113" s="22">
        <v>56908.337579999999</v>
      </c>
      <c r="D113" s="22">
        <v>2.9999999999999997E-4</v>
      </c>
      <c r="E113" s="1">
        <f t="shared" si="12"/>
        <v>8276.4162591619861</v>
      </c>
      <c r="F113" s="1">
        <f t="shared" si="13"/>
        <v>8276.5</v>
      </c>
      <c r="G113" s="1">
        <f t="shared" si="14"/>
        <v>-3.8102500002423767E-2</v>
      </c>
      <c r="K113" s="1">
        <f t="shared" si="18"/>
        <v>-3.8102500002423767E-2</v>
      </c>
      <c r="O113" s="1">
        <f t="shared" ca="1" si="15"/>
        <v>-4.0848653890224601E-2</v>
      </c>
      <c r="Q113" s="6">
        <f t="shared" si="16"/>
        <v>41889.837579999999</v>
      </c>
    </row>
    <row r="114" spans="1:17">
      <c r="A114" s="20" t="s">
        <v>56</v>
      </c>
      <c r="B114" s="21" t="s">
        <v>44</v>
      </c>
      <c r="C114" s="22">
        <v>57120.594250000002</v>
      </c>
      <c r="D114" s="22">
        <v>2.9999999999999997E-4</v>
      </c>
      <c r="E114" s="1">
        <f t="shared" si="12"/>
        <v>8742.9093086889206</v>
      </c>
      <c r="F114" s="1">
        <f t="shared" si="13"/>
        <v>8743</v>
      </c>
      <c r="G114" s="1">
        <f t="shared" si="14"/>
        <v>-4.1264999999839347E-2</v>
      </c>
      <c r="K114" s="1">
        <f t="shared" si="18"/>
        <v>-4.1264999999839347E-2</v>
      </c>
      <c r="O114" s="1">
        <f t="shared" ca="1" si="15"/>
        <v>-4.3288250404516872E-2</v>
      </c>
      <c r="Q114" s="6">
        <f t="shared" si="16"/>
        <v>42102.094250000002</v>
      </c>
    </row>
    <row r="115" spans="1:17">
      <c r="A115" s="20" t="s">
        <v>56</v>
      </c>
      <c r="B115" s="21" t="s">
        <v>44</v>
      </c>
      <c r="C115" s="22">
        <v>57176.557150000001</v>
      </c>
      <c r="D115" s="22">
        <v>5.0000000000000001E-4</v>
      </c>
      <c r="E115" s="1">
        <f t="shared" si="12"/>
        <v>8865.9033417215214</v>
      </c>
      <c r="F115" s="1">
        <f t="shared" si="13"/>
        <v>8866</v>
      </c>
      <c r="G115" s="1">
        <f t="shared" si="14"/>
        <v>-4.3980000002193265E-2</v>
      </c>
      <c r="K115" s="1">
        <f t="shared" si="18"/>
        <v>-4.3980000002193265E-2</v>
      </c>
      <c r="O115" s="1">
        <f t="shared" ca="1" si="15"/>
        <v>-4.3931488070664673E-2</v>
      </c>
      <c r="Q115" s="6">
        <f t="shared" si="16"/>
        <v>42158.057150000001</v>
      </c>
    </row>
    <row r="116" spans="1:17">
      <c r="A116" s="20" t="s">
        <v>56</v>
      </c>
      <c r="B116" s="21" t="s">
        <v>44</v>
      </c>
      <c r="C116" s="22">
        <v>57176.557229999999</v>
      </c>
      <c r="D116" s="22">
        <v>5.9999999999999995E-4</v>
      </c>
      <c r="E116" s="1">
        <f t="shared" si="12"/>
        <v>8865.9035175437602</v>
      </c>
      <c r="F116" s="1">
        <f t="shared" si="13"/>
        <v>8866</v>
      </c>
      <c r="G116" s="1">
        <f t="shared" si="14"/>
        <v>-4.3900000004214235E-2</v>
      </c>
      <c r="K116" s="1">
        <f t="shared" si="18"/>
        <v>-4.3900000004214235E-2</v>
      </c>
      <c r="O116" s="1">
        <f t="shared" ca="1" si="15"/>
        <v>-4.3931488070664673E-2</v>
      </c>
      <c r="Q116" s="6">
        <f t="shared" si="16"/>
        <v>42158.057229999999</v>
      </c>
    </row>
    <row r="117" spans="1:17">
      <c r="A117" s="20" t="s">
        <v>56</v>
      </c>
      <c r="B117" s="21" t="s">
        <v>44</v>
      </c>
      <c r="C117" s="22">
        <v>57176.557789999999</v>
      </c>
      <c r="D117" s="22">
        <v>5.9999999999999995E-4</v>
      </c>
      <c r="E117" s="1">
        <f t="shared" si="12"/>
        <v>8865.9047482994683</v>
      </c>
      <c r="F117" s="1">
        <f>ROUND(2*E117,0)/2</f>
        <v>8866</v>
      </c>
      <c r="G117" s="1">
        <f>+C117-(C$7+F117*C$8)</f>
        <v>-4.3340000003809109E-2</v>
      </c>
      <c r="K117" s="1">
        <f t="shared" si="18"/>
        <v>-4.3340000003809109E-2</v>
      </c>
      <c r="O117" s="1">
        <f t="shared" ca="1" si="15"/>
        <v>-4.3931488070664673E-2</v>
      </c>
      <c r="Q117" s="6">
        <f t="shared" si="16"/>
        <v>42158.057789999999</v>
      </c>
    </row>
    <row r="118" spans="1:17">
      <c r="A118" s="20" t="s">
        <v>56</v>
      </c>
      <c r="B118" s="21" t="s">
        <v>44</v>
      </c>
      <c r="C118" s="22">
        <v>57176.557849999997</v>
      </c>
      <c r="D118" s="22">
        <v>4.0000000000000002E-4</v>
      </c>
      <c r="E118" s="1">
        <f t="shared" si="12"/>
        <v>8865.9048801661465</v>
      </c>
      <c r="F118" s="1">
        <f>ROUND(2*E118,0)/2</f>
        <v>8866</v>
      </c>
      <c r="G118" s="1">
        <f>+C118-(C$7+F118*C$8)</f>
        <v>-4.3280000005324837E-2</v>
      </c>
      <c r="K118" s="1">
        <f t="shared" si="18"/>
        <v>-4.3280000005324837E-2</v>
      </c>
      <c r="O118" s="1">
        <f t="shared" ca="1" si="15"/>
        <v>-4.3931488070664673E-2</v>
      </c>
      <c r="Q118" s="6">
        <f t="shared" si="16"/>
        <v>42158.057849999997</v>
      </c>
    </row>
    <row r="119" spans="1:17">
      <c r="A119" s="23" t="s">
        <v>57</v>
      </c>
      <c r="B119" s="24" t="s">
        <v>45</v>
      </c>
      <c r="C119" s="25">
        <v>57840.174200000001</v>
      </c>
      <c r="D119" s="26" t="s">
        <v>58</v>
      </c>
      <c r="E119" s="1">
        <f>+(C119-C$7)/C$8</f>
        <v>10324.386325424999</v>
      </c>
      <c r="F119" s="1">
        <f>ROUND(2*E119,0)/2</f>
        <v>10324.5</v>
      </c>
      <c r="G119" s="1">
        <f>+C119-(C$7+F119*C$8)</f>
        <v>-5.1722500000323635E-2</v>
      </c>
      <c r="K119" s="1">
        <f>+G119</f>
        <v>-5.1722500000323635E-2</v>
      </c>
      <c r="O119" s="1">
        <f ca="1">+C$11+C$12*$F119</f>
        <v>-5.1558822510311575E-2</v>
      </c>
      <c r="Q119" s="6">
        <f>+C119-15018.5</f>
        <v>42821.674200000001</v>
      </c>
    </row>
    <row r="120" spans="1:17">
      <c r="A120" s="27" t="s">
        <v>59</v>
      </c>
      <c r="B120" s="28" t="s">
        <v>45</v>
      </c>
      <c r="C120" s="29">
        <v>57917.522439999972</v>
      </c>
      <c r="D120" s="29">
        <v>2.0000000000000001E-4</v>
      </c>
      <c r="E120" s="1">
        <f t="shared" ref="E120:E126" si="19">+(C120-C$7)/C$8</f>
        <v>10494.380589224233</v>
      </c>
      <c r="F120" s="1">
        <f t="shared" ref="F120:F126" si="20">ROUND(2*E120,0)/2</f>
        <v>10494.5</v>
      </c>
      <c r="G120" s="1">
        <f t="shared" ref="G120:G126" si="21">+C120-(C$7+F120*C$8)</f>
        <v>-5.4332500025338959E-2</v>
      </c>
      <c r="K120" s="1">
        <f t="shared" ref="K120:K126" si="22">+G120</f>
        <v>-5.4332500025338959E-2</v>
      </c>
      <c r="O120" s="1">
        <f t="shared" ref="O120:O126" ca="1" si="23">+C$11+C$12*$F120</f>
        <v>-5.2447850178971141E-2</v>
      </c>
      <c r="Q120" s="6">
        <f t="shared" ref="Q120:Q126" si="24">+C120-15018.5</f>
        <v>42899.022439999972</v>
      </c>
    </row>
    <row r="121" spans="1:17">
      <c r="A121" s="27" t="s">
        <v>59</v>
      </c>
      <c r="B121" s="28" t="s">
        <v>45</v>
      </c>
      <c r="C121" s="29">
        <v>57917.522539999802</v>
      </c>
      <c r="D121" s="29">
        <v>2.9999999999999997E-4</v>
      </c>
      <c r="E121" s="1">
        <f t="shared" si="19"/>
        <v>10494.380809001665</v>
      </c>
      <c r="F121" s="1">
        <f t="shared" si="20"/>
        <v>10494.5</v>
      </c>
      <c r="G121" s="1">
        <f t="shared" si="21"/>
        <v>-5.4232500195212197E-2</v>
      </c>
      <c r="K121" s="1">
        <f t="shared" si="22"/>
        <v>-5.4232500195212197E-2</v>
      </c>
      <c r="O121" s="1">
        <f t="shared" ca="1" si="23"/>
        <v>-5.2447850178971141E-2</v>
      </c>
      <c r="Q121" s="6">
        <f t="shared" si="24"/>
        <v>42899.022539999802</v>
      </c>
    </row>
    <row r="122" spans="1:17">
      <c r="A122" s="27" t="s">
        <v>59</v>
      </c>
      <c r="B122" s="28" t="s">
        <v>45</v>
      </c>
      <c r="C122" s="29">
        <v>57917.522849999834</v>
      </c>
      <c r="D122" s="29">
        <v>2.9999999999999997E-4</v>
      </c>
      <c r="E122" s="1">
        <f t="shared" si="19"/>
        <v>10494.38149031293</v>
      </c>
      <c r="F122" s="1">
        <f t="shared" si="20"/>
        <v>10494.5</v>
      </c>
      <c r="G122" s="1">
        <f t="shared" si="21"/>
        <v>-5.3922500163025688E-2</v>
      </c>
      <c r="K122" s="1">
        <f t="shared" si="22"/>
        <v>-5.3922500163025688E-2</v>
      </c>
      <c r="O122" s="1">
        <f t="shared" ca="1" si="23"/>
        <v>-5.2447850178971141E-2</v>
      </c>
      <c r="Q122" s="6">
        <f t="shared" si="24"/>
        <v>42899.022849999834</v>
      </c>
    </row>
    <row r="123" spans="1:17">
      <c r="A123" s="27" t="s">
        <v>59</v>
      </c>
      <c r="B123" s="28" t="s">
        <v>45</v>
      </c>
      <c r="C123" s="29">
        <v>57917.523180000018</v>
      </c>
      <c r="D123" s="29">
        <v>1E-4</v>
      </c>
      <c r="E123" s="1">
        <f t="shared" si="19"/>
        <v>10494.38221558009</v>
      </c>
      <c r="F123" s="1">
        <f t="shared" si="20"/>
        <v>10494.5</v>
      </c>
      <c r="G123" s="1">
        <f t="shared" si="21"/>
        <v>-5.3592499978549313E-2</v>
      </c>
      <c r="K123" s="1">
        <f t="shared" si="22"/>
        <v>-5.3592499978549313E-2</v>
      </c>
      <c r="O123" s="1">
        <f t="shared" ca="1" si="23"/>
        <v>-5.2447850178971141E-2</v>
      </c>
      <c r="Q123" s="6">
        <f t="shared" si="24"/>
        <v>42899.023180000018</v>
      </c>
    </row>
    <row r="124" spans="1:17">
      <c r="A124" s="27" t="s">
        <v>60</v>
      </c>
      <c r="B124" s="28" t="s">
        <v>45</v>
      </c>
      <c r="C124" s="29">
        <v>58954.238400000002</v>
      </c>
      <c r="D124" s="29" t="s">
        <v>61</v>
      </c>
      <c r="E124" s="1">
        <f t="shared" si="19"/>
        <v>12772.852166459714</v>
      </c>
      <c r="F124" s="1">
        <f t="shared" si="20"/>
        <v>12773</v>
      </c>
      <c r="G124" s="1">
        <f t="shared" si="21"/>
        <v>-6.7264999997860286E-2</v>
      </c>
      <c r="K124" s="1">
        <f t="shared" si="22"/>
        <v>-6.7264999997860286E-2</v>
      </c>
      <c r="O124" s="1">
        <f t="shared" ca="1" si="23"/>
        <v>-6.4363435726270055E-2</v>
      </c>
      <c r="Q124" s="6">
        <f t="shared" si="24"/>
        <v>43935.738400000002</v>
      </c>
    </row>
    <row r="125" spans="1:17">
      <c r="A125" s="27" t="s">
        <v>60</v>
      </c>
      <c r="B125" s="28" t="s">
        <v>45</v>
      </c>
      <c r="C125" s="29">
        <v>58954.239300000001</v>
      </c>
      <c r="D125" s="29" t="s">
        <v>62</v>
      </c>
      <c r="E125" s="1">
        <f t="shared" si="19"/>
        <v>12772.854144459954</v>
      </c>
      <c r="F125" s="1">
        <f t="shared" si="20"/>
        <v>12773</v>
      </c>
      <c r="G125" s="1">
        <f t="shared" si="21"/>
        <v>-6.6364999998768326E-2</v>
      </c>
      <c r="K125" s="1">
        <f t="shared" si="22"/>
        <v>-6.6364999998768326E-2</v>
      </c>
      <c r="O125" s="1">
        <f t="shared" ca="1" si="23"/>
        <v>-6.4363435726270055E-2</v>
      </c>
      <c r="Q125" s="6">
        <f t="shared" si="24"/>
        <v>43935.739300000001</v>
      </c>
    </row>
    <row r="126" spans="1:17">
      <c r="A126" s="27" t="s">
        <v>60</v>
      </c>
      <c r="B126" s="28" t="s">
        <v>45</v>
      </c>
      <c r="C126" s="29">
        <v>58954.2408</v>
      </c>
      <c r="D126" s="29" t="s">
        <v>58</v>
      </c>
      <c r="E126" s="1">
        <f t="shared" si="19"/>
        <v>12772.85744112702</v>
      </c>
      <c r="F126" s="1">
        <f t="shared" si="20"/>
        <v>12773</v>
      </c>
      <c r="G126" s="1">
        <f t="shared" si="21"/>
        <v>-6.4865000000281725E-2</v>
      </c>
      <c r="K126" s="1">
        <f t="shared" si="22"/>
        <v>-6.4865000000281725E-2</v>
      </c>
      <c r="O126" s="1">
        <f t="shared" ca="1" si="23"/>
        <v>-6.4363435726270055E-2</v>
      </c>
      <c r="Q126" s="6">
        <f t="shared" si="24"/>
        <v>43935.7408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44" workbookViewId="0">
      <selection activeCell="A23" sqref="A23"/>
    </sheetView>
  </sheetViews>
  <sheetFormatPr defaultRowHeight="12.75"/>
  <cols>
    <col min="1" max="1" width="19.7109375" style="11" customWidth="1"/>
    <col min="2" max="2" width="4.42578125" customWidth="1"/>
    <col min="3" max="3" width="12.7109375" style="11" customWidth="1"/>
    <col min="4" max="4" width="5.42578125" customWidth="1"/>
    <col min="5" max="5" width="14.85546875" customWidth="1"/>
    <col min="7" max="7" width="12" customWidth="1"/>
    <col min="8" max="8" width="14.140625" style="1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30" t="s">
        <v>63</v>
      </c>
      <c r="I1" s="31" t="s">
        <v>64</v>
      </c>
      <c r="J1" s="32" t="s">
        <v>36</v>
      </c>
    </row>
    <row r="2" spans="1:16">
      <c r="I2" s="33" t="s">
        <v>65</v>
      </c>
      <c r="J2" s="34" t="s">
        <v>35</v>
      </c>
    </row>
    <row r="3" spans="1:16">
      <c r="A3" s="35" t="s">
        <v>66</v>
      </c>
      <c r="I3" s="33" t="s">
        <v>67</v>
      </c>
      <c r="J3" s="34" t="s">
        <v>33</v>
      </c>
    </row>
    <row r="4" spans="1:16">
      <c r="I4" s="33" t="s">
        <v>68</v>
      </c>
      <c r="J4" s="34" t="s">
        <v>33</v>
      </c>
    </row>
    <row r="5" spans="1:16">
      <c r="I5" s="36" t="s">
        <v>58</v>
      </c>
      <c r="J5" s="37" t="s">
        <v>34</v>
      </c>
    </row>
    <row r="11" spans="1:16" ht="12.75" customHeight="1">
      <c r="A11" s="11" t="str">
        <f t="shared" ref="A11:A42" si="0">P11</f>
        <v>IBVS 5676 </v>
      </c>
      <c r="B11" s="3" t="str">
        <f t="shared" ref="B11:B42" si="1">IF(H11=INT(H11),"I","II")</f>
        <v>I</v>
      </c>
      <c r="C11" s="11">
        <f t="shared" ref="C11:C42" si="2">1*G11</f>
        <v>53075.644099999998</v>
      </c>
      <c r="D11" t="str">
        <f t="shared" ref="D11:D42" si="3">VLOOKUP(F11,I$1:J$5,2,FALSE)</f>
        <v>PE</v>
      </c>
      <c r="E11">
        <f>VLOOKUP(C11,Active!C$21:E$973,3,FALSE)</f>
        <v>-146.99332974363344</v>
      </c>
      <c r="F11" s="3" t="str">
        <f>LEFT(M11,1)</f>
        <v>E</v>
      </c>
      <c r="G11" t="str">
        <f t="shared" ref="G11:G42" si="4">MID(I11,3,LEN(I11)-3)</f>
        <v>53075.6441</v>
      </c>
      <c r="H11" s="11">
        <f t="shared" ref="H11:H42" si="5">1*K11</f>
        <v>1265</v>
      </c>
      <c r="I11" s="38" t="s">
        <v>69</v>
      </c>
      <c r="J11" s="39" t="s">
        <v>70</v>
      </c>
      <c r="K11" s="38">
        <v>1265</v>
      </c>
      <c r="L11" s="38" t="s">
        <v>71</v>
      </c>
      <c r="M11" s="39" t="s">
        <v>72</v>
      </c>
      <c r="N11" s="39" t="s">
        <v>73</v>
      </c>
      <c r="O11" s="40" t="s">
        <v>74</v>
      </c>
      <c r="P11" s="41" t="s">
        <v>75</v>
      </c>
    </row>
    <row r="12" spans="1:16" ht="12.75" customHeight="1">
      <c r="A12" s="11" t="str">
        <f t="shared" si="0"/>
        <v>BAVM 173 </v>
      </c>
      <c r="B12" s="3" t="str">
        <f t="shared" si="1"/>
        <v>I</v>
      </c>
      <c r="C12" s="11">
        <f t="shared" si="2"/>
        <v>53142.5268</v>
      </c>
      <c r="D12" t="str">
        <f t="shared" si="3"/>
        <v>PE</v>
      </c>
      <c r="E12">
        <f>VLOOKUP(C12,Active!C$21:E$973,3,FALSE)</f>
        <v>0</v>
      </c>
      <c r="F12" s="3" t="str">
        <f>LEFT(M12,1)</f>
        <v>E</v>
      </c>
      <c r="G12" t="str">
        <f t="shared" si="4"/>
        <v>53142.5268</v>
      </c>
      <c r="H12" s="11">
        <f t="shared" si="5"/>
        <v>1412</v>
      </c>
      <c r="I12" s="38" t="s">
        <v>76</v>
      </c>
      <c r="J12" s="39" t="s">
        <v>77</v>
      </c>
      <c r="K12" s="38">
        <v>1412</v>
      </c>
      <c r="L12" s="38" t="s">
        <v>78</v>
      </c>
      <c r="M12" s="39" t="s">
        <v>72</v>
      </c>
      <c r="N12" s="39" t="s">
        <v>79</v>
      </c>
      <c r="O12" s="40" t="s">
        <v>80</v>
      </c>
      <c r="P12" s="41" t="s">
        <v>81</v>
      </c>
    </row>
    <row r="13" spans="1:16" ht="12.75" customHeight="1">
      <c r="A13" s="11" t="str">
        <f t="shared" si="0"/>
        <v>BAVM 173 </v>
      </c>
      <c r="B13" s="3" t="str">
        <f t="shared" si="1"/>
        <v>I</v>
      </c>
      <c r="C13" s="11">
        <f t="shared" si="2"/>
        <v>53143.435700000002</v>
      </c>
      <c r="D13" t="str">
        <f t="shared" si="3"/>
        <v>PE</v>
      </c>
      <c r="E13">
        <f>VLOOKUP(C13,Active!C$21:E$973,3,FALSE)</f>
        <v>1.997560466373286</v>
      </c>
      <c r="F13" s="3" t="str">
        <f>LEFT(M13,1)</f>
        <v>E</v>
      </c>
      <c r="G13" t="str">
        <f t="shared" si="4"/>
        <v>53143.4357</v>
      </c>
      <c r="H13" s="11">
        <f t="shared" si="5"/>
        <v>1414</v>
      </c>
      <c r="I13" s="38" t="s">
        <v>82</v>
      </c>
      <c r="J13" s="39" t="s">
        <v>83</v>
      </c>
      <c r="K13" s="38" t="s">
        <v>84</v>
      </c>
      <c r="L13" s="38" t="s">
        <v>85</v>
      </c>
      <c r="M13" s="39" t="s">
        <v>72</v>
      </c>
      <c r="N13" s="39" t="s">
        <v>79</v>
      </c>
      <c r="O13" s="40" t="s">
        <v>80</v>
      </c>
      <c r="P13" s="41" t="s">
        <v>81</v>
      </c>
    </row>
    <row r="14" spans="1:16" ht="12.75" customHeight="1">
      <c r="A14" s="11" t="str">
        <f t="shared" si="0"/>
        <v>BAVM 173 </v>
      </c>
      <c r="B14" s="3" t="str">
        <f t="shared" si="1"/>
        <v>II</v>
      </c>
      <c r="C14" s="11">
        <f t="shared" si="2"/>
        <v>53151.402000000002</v>
      </c>
      <c r="D14" t="str">
        <f t="shared" si="3"/>
        <v>PE</v>
      </c>
      <c r="E14">
        <f>VLOOKUP(C14,Active!C$21:E$973,3,FALSE)</f>
        <v>19.505719717370631</v>
      </c>
      <c r="F14" s="3" t="str">
        <f>LEFT(M14,1)</f>
        <v>E</v>
      </c>
      <c r="G14" t="str">
        <f t="shared" si="4"/>
        <v>53151.4020</v>
      </c>
      <c r="H14" s="11">
        <f t="shared" si="5"/>
        <v>1431.5</v>
      </c>
      <c r="I14" s="38" t="s">
        <v>86</v>
      </c>
      <c r="J14" s="39" t="s">
        <v>87</v>
      </c>
      <c r="K14" s="38" t="s">
        <v>88</v>
      </c>
      <c r="L14" s="38" t="s">
        <v>89</v>
      </c>
      <c r="M14" s="39" t="s">
        <v>72</v>
      </c>
      <c r="N14" s="39" t="s">
        <v>79</v>
      </c>
      <c r="O14" s="40" t="s">
        <v>80</v>
      </c>
      <c r="P14" s="41" t="s">
        <v>81</v>
      </c>
    </row>
    <row r="15" spans="1:16" ht="12.75" customHeight="1">
      <c r="A15" s="11" t="str">
        <f t="shared" si="0"/>
        <v>BAVM 173 </v>
      </c>
      <c r="B15" s="3" t="str">
        <f t="shared" si="1"/>
        <v>II</v>
      </c>
      <c r="C15" s="11">
        <f t="shared" si="2"/>
        <v>53155.497000000003</v>
      </c>
      <c r="D15" t="str">
        <f t="shared" si="3"/>
        <v>vis</v>
      </c>
      <c r="E15">
        <f>VLOOKUP(C15,Active!C$21:E$973,3,FALSE)</f>
        <v>28.505620817361102</v>
      </c>
      <c r="F15" s="3" t="s">
        <v>58</v>
      </c>
      <c r="G15" t="str">
        <f t="shared" si="4"/>
        <v>53155.4970</v>
      </c>
      <c r="H15" s="11">
        <f t="shared" si="5"/>
        <v>1440.5</v>
      </c>
      <c r="I15" s="38" t="s">
        <v>90</v>
      </c>
      <c r="J15" s="39" t="s">
        <v>91</v>
      </c>
      <c r="K15" s="38" t="s">
        <v>92</v>
      </c>
      <c r="L15" s="38" t="s">
        <v>89</v>
      </c>
      <c r="M15" s="39" t="s">
        <v>72</v>
      </c>
      <c r="N15" s="39" t="s">
        <v>79</v>
      </c>
      <c r="O15" s="40" t="s">
        <v>80</v>
      </c>
      <c r="P15" s="41" t="s">
        <v>81</v>
      </c>
    </row>
    <row r="16" spans="1:16" ht="12.75" customHeight="1">
      <c r="A16" s="11" t="str">
        <f t="shared" si="0"/>
        <v>BAVM 173 </v>
      </c>
      <c r="B16" s="3" t="str">
        <f t="shared" si="1"/>
        <v>I</v>
      </c>
      <c r="C16" s="11">
        <f t="shared" si="2"/>
        <v>53163.458100000003</v>
      </c>
      <c r="D16" t="str">
        <f t="shared" si="3"/>
        <v>vis</v>
      </c>
      <c r="E16">
        <f>VLOOKUP(C16,Active!C$21:E$973,3,FALSE)</f>
        <v>46.002351622518063</v>
      </c>
      <c r="F16" s="3" t="s">
        <v>58</v>
      </c>
      <c r="G16" t="str">
        <f t="shared" si="4"/>
        <v>53163.4581</v>
      </c>
      <c r="H16" s="11">
        <f t="shared" si="5"/>
        <v>1458</v>
      </c>
      <c r="I16" s="38" t="s">
        <v>93</v>
      </c>
      <c r="J16" s="39" t="s">
        <v>94</v>
      </c>
      <c r="K16" s="38" t="s">
        <v>95</v>
      </c>
      <c r="L16" s="38" t="s">
        <v>96</v>
      </c>
      <c r="M16" s="39" t="s">
        <v>72</v>
      </c>
      <c r="N16" s="39" t="s">
        <v>79</v>
      </c>
      <c r="O16" s="40" t="s">
        <v>80</v>
      </c>
      <c r="P16" s="41" t="s">
        <v>81</v>
      </c>
    </row>
    <row r="17" spans="1:16" ht="12.75" customHeight="1">
      <c r="A17" s="11" t="str">
        <f t="shared" si="0"/>
        <v>OEJV 0116 </v>
      </c>
      <c r="B17" s="3" t="str">
        <f t="shared" si="1"/>
        <v>I</v>
      </c>
      <c r="C17" s="11">
        <f t="shared" si="2"/>
        <v>55003.481</v>
      </c>
      <c r="D17" t="str">
        <f t="shared" si="3"/>
        <v>vis</v>
      </c>
      <c r="E17">
        <f>VLOOKUP(C17,Active!C$21:E$973,3,FALSE)</f>
        <v>4089.9642861067464</v>
      </c>
      <c r="F17" s="3" t="s">
        <v>58</v>
      </c>
      <c r="G17" t="str">
        <f t="shared" si="4"/>
        <v>55003.481</v>
      </c>
      <c r="H17" s="11">
        <f t="shared" si="5"/>
        <v>5502</v>
      </c>
      <c r="I17" s="38" t="s">
        <v>97</v>
      </c>
      <c r="J17" s="39" t="s">
        <v>98</v>
      </c>
      <c r="K17" s="38" t="s">
        <v>99</v>
      </c>
      <c r="L17" s="38" t="s">
        <v>100</v>
      </c>
      <c r="M17" s="39" t="s">
        <v>101</v>
      </c>
      <c r="N17" s="39" t="s">
        <v>102</v>
      </c>
      <c r="O17" s="40" t="s">
        <v>103</v>
      </c>
      <c r="P17" s="41" t="s">
        <v>104</v>
      </c>
    </row>
    <row r="18" spans="1:16" ht="12.75" customHeight="1">
      <c r="A18" s="11" t="str">
        <f t="shared" si="0"/>
        <v>BAVM 215 </v>
      </c>
      <c r="B18" s="3" t="str">
        <f t="shared" si="1"/>
        <v>II</v>
      </c>
      <c r="C18" s="11">
        <f t="shared" si="2"/>
        <v>55451.426599999999</v>
      </c>
      <c r="D18" t="str">
        <f t="shared" si="3"/>
        <v>vis</v>
      </c>
      <c r="E18">
        <f>VLOOKUP(C18,Active!C$21:E$973,3,FALSE)</f>
        <v>5074.4492917660227</v>
      </c>
      <c r="F18" s="3" t="s">
        <v>58</v>
      </c>
      <c r="G18" t="str">
        <f t="shared" si="4"/>
        <v>55451.4266</v>
      </c>
      <c r="H18" s="11">
        <f t="shared" si="5"/>
        <v>6486.5</v>
      </c>
      <c r="I18" s="38" t="s">
        <v>105</v>
      </c>
      <c r="J18" s="39" t="s">
        <v>106</v>
      </c>
      <c r="K18" s="38" t="s">
        <v>107</v>
      </c>
      <c r="L18" s="38" t="s">
        <v>96</v>
      </c>
      <c r="M18" s="39" t="s">
        <v>101</v>
      </c>
      <c r="N18" s="39" t="s">
        <v>102</v>
      </c>
      <c r="O18" s="40" t="s">
        <v>80</v>
      </c>
      <c r="P18" s="41" t="s">
        <v>108</v>
      </c>
    </row>
    <row r="19" spans="1:16" ht="12.75" customHeight="1">
      <c r="A19" s="11" t="str">
        <f t="shared" si="0"/>
        <v>OEJV 0160 </v>
      </c>
      <c r="B19" s="3" t="str">
        <f t="shared" si="1"/>
        <v>I</v>
      </c>
      <c r="C19" s="11">
        <f t="shared" si="2"/>
        <v>55628.648020000001</v>
      </c>
      <c r="D19" t="str">
        <f t="shared" si="3"/>
        <v>vis</v>
      </c>
      <c r="E19">
        <f>VLOOKUP(C19,Active!C$21:E$973,3,FALSE)</f>
        <v>5463.942637992991</v>
      </c>
      <c r="F19" s="3" t="s">
        <v>58</v>
      </c>
      <c r="G19" t="str">
        <f t="shared" si="4"/>
        <v>55628.64802</v>
      </c>
      <c r="H19" s="11">
        <f t="shared" si="5"/>
        <v>6876</v>
      </c>
      <c r="I19" s="38" t="s">
        <v>109</v>
      </c>
      <c r="J19" s="39" t="s">
        <v>110</v>
      </c>
      <c r="K19" s="38" t="s">
        <v>111</v>
      </c>
      <c r="L19" s="38" t="s">
        <v>112</v>
      </c>
      <c r="M19" s="39" t="s">
        <v>101</v>
      </c>
      <c r="N19" s="39" t="s">
        <v>62</v>
      </c>
      <c r="O19" s="40" t="s">
        <v>113</v>
      </c>
      <c r="P19" s="41" t="s">
        <v>114</v>
      </c>
    </row>
    <row r="20" spans="1:16" ht="12.75" customHeight="1">
      <c r="A20" s="11" t="str">
        <f t="shared" si="0"/>
        <v>OEJV 0160 </v>
      </c>
      <c r="B20" s="3" t="str">
        <f t="shared" si="1"/>
        <v>I</v>
      </c>
      <c r="C20" s="11">
        <f t="shared" si="2"/>
        <v>55628.648379999999</v>
      </c>
      <c r="D20" t="str">
        <f t="shared" si="3"/>
        <v>vis</v>
      </c>
      <c r="E20">
        <f>VLOOKUP(C20,Active!C$21:E$973,3,FALSE)</f>
        <v>5463.9434291930838</v>
      </c>
      <c r="F20" s="3" t="s">
        <v>58</v>
      </c>
      <c r="G20" t="str">
        <f t="shared" si="4"/>
        <v>55628.64838</v>
      </c>
      <c r="H20" s="11">
        <f t="shared" si="5"/>
        <v>6876</v>
      </c>
      <c r="I20" s="38" t="s">
        <v>115</v>
      </c>
      <c r="J20" s="39" t="s">
        <v>110</v>
      </c>
      <c r="K20" s="38" t="s">
        <v>111</v>
      </c>
      <c r="L20" s="38" t="s">
        <v>116</v>
      </c>
      <c r="M20" s="39" t="s">
        <v>101</v>
      </c>
      <c r="N20" s="39" t="s">
        <v>117</v>
      </c>
      <c r="O20" s="40" t="s">
        <v>113</v>
      </c>
      <c r="P20" s="41" t="s">
        <v>114</v>
      </c>
    </row>
    <row r="21" spans="1:16" ht="12.75" customHeight="1">
      <c r="A21" s="11" t="str">
        <f t="shared" si="0"/>
        <v>OEJV 0160 </v>
      </c>
      <c r="B21" s="3" t="str">
        <f t="shared" si="1"/>
        <v>I</v>
      </c>
      <c r="C21" s="11">
        <f t="shared" si="2"/>
        <v>55628.648450000001</v>
      </c>
      <c r="D21" t="str">
        <f t="shared" si="3"/>
        <v>vis</v>
      </c>
      <c r="E21">
        <f>VLOOKUP(C21,Active!C$21:E$973,3,FALSE)</f>
        <v>5463.9435830375514</v>
      </c>
      <c r="F21" s="3" t="s">
        <v>58</v>
      </c>
      <c r="G21" t="str">
        <f t="shared" si="4"/>
        <v>55628.64845</v>
      </c>
      <c r="H21" s="11">
        <f t="shared" si="5"/>
        <v>6876</v>
      </c>
      <c r="I21" s="38" t="s">
        <v>118</v>
      </c>
      <c r="J21" s="39" t="s">
        <v>110</v>
      </c>
      <c r="K21" s="38" t="s">
        <v>111</v>
      </c>
      <c r="L21" s="38" t="s">
        <v>119</v>
      </c>
      <c r="M21" s="39" t="s">
        <v>101</v>
      </c>
      <c r="N21" s="39" t="s">
        <v>44</v>
      </c>
      <c r="O21" s="40" t="s">
        <v>113</v>
      </c>
      <c r="P21" s="41" t="s">
        <v>114</v>
      </c>
    </row>
    <row r="22" spans="1:16" ht="12.75" customHeight="1">
      <c r="A22" s="11" t="str">
        <f t="shared" si="0"/>
        <v>OEJV 0160 </v>
      </c>
      <c r="B22" s="3" t="str">
        <f t="shared" si="1"/>
        <v>I</v>
      </c>
      <c r="C22" s="11">
        <f t="shared" si="2"/>
        <v>55628.648569999998</v>
      </c>
      <c r="D22" t="str">
        <f t="shared" si="3"/>
        <v>vis</v>
      </c>
      <c r="E22">
        <f>VLOOKUP(C22,Active!C$21:E$973,3,FALSE)</f>
        <v>5463.9438467709106</v>
      </c>
      <c r="F22" s="3" t="s">
        <v>58</v>
      </c>
      <c r="G22" t="str">
        <f t="shared" si="4"/>
        <v>55628.64857</v>
      </c>
      <c r="H22" s="11">
        <f t="shared" si="5"/>
        <v>6876</v>
      </c>
      <c r="I22" s="38" t="s">
        <v>120</v>
      </c>
      <c r="J22" s="39" t="s">
        <v>110</v>
      </c>
      <c r="K22" s="38" t="s">
        <v>111</v>
      </c>
      <c r="L22" s="38" t="s">
        <v>121</v>
      </c>
      <c r="M22" s="39" t="s">
        <v>101</v>
      </c>
      <c r="N22" s="39" t="s">
        <v>58</v>
      </c>
      <c r="O22" s="40" t="s">
        <v>113</v>
      </c>
      <c r="P22" s="41" t="s">
        <v>114</v>
      </c>
    </row>
    <row r="23" spans="1:16" ht="12.75" customHeight="1">
      <c r="A23" s="11" t="str">
        <f t="shared" si="0"/>
        <v> PZP 4.255 </v>
      </c>
      <c r="B23" s="3" t="str">
        <f t="shared" si="1"/>
        <v>I</v>
      </c>
      <c r="C23" s="11">
        <f t="shared" si="2"/>
        <v>42812.644999999997</v>
      </c>
      <c r="D23" t="str">
        <f t="shared" si="3"/>
        <v>vis</v>
      </c>
      <c r="E23">
        <f>VLOOKUP(C23,Active!C$21:E$973,3,FALSE)</f>
        <v>-22702.787441896249</v>
      </c>
      <c r="F23" s="3" t="s">
        <v>58</v>
      </c>
      <c r="G23" t="str">
        <f t="shared" si="4"/>
        <v>42812.645</v>
      </c>
      <c r="H23" s="11">
        <f t="shared" si="5"/>
        <v>-21291</v>
      </c>
      <c r="I23" s="38" t="s">
        <v>122</v>
      </c>
      <c r="J23" s="39" t="s">
        <v>123</v>
      </c>
      <c r="K23" s="38">
        <v>-21291</v>
      </c>
      <c r="L23" s="38" t="s">
        <v>124</v>
      </c>
      <c r="M23" s="39" t="s">
        <v>125</v>
      </c>
      <c r="N23" s="39"/>
      <c r="O23" s="40" t="s">
        <v>126</v>
      </c>
      <c r="P23" s="40" t="s">
        <v>43</v>
      </c>
    </row>
    <row r="24" spans="1:16" ht="12.75" customHeight="1">
      <c r="A24" s="11" t="str">
        <f t="shared" si="0"/>
        <v> PZP 4.255 </v>
      </c>
      <c r="B24" s="3" t="str">
        <f t="shared" si="1"/>
        <v>I</v>
      </c>
      <c r="C24" s="11">
        <f t="shared" si="2"/>
        <v>42868.572999999997</v>
      </c>
      <c r="D24" t="str">
        <f t="shared" si="3"/>
        <v>vis</v>
      </c>
      <c r="E24">
        <f>VLOOKUP(C24,Active!C$21:E$973,3,FALSE)</f>
        <v>-22579.870111317465</v>
      </c>
      <c r="F24" s="3" t="s">
        <v>58</v>
      </c>
      <c r="G24" t="str">
        <f t="shared" si="4"/>
        <v>42868.573</v>
      </c>
      <c r="H24" s="11">
        <f t="shared" si="5"/>
        <v>-21168</v>
      </c>
      <c r="I24" s="38" t="s">
        <v>127</v>
      </c>
      <c r="J24" s="39" t="s">
        <v>128</v>
      </c>
      <c r="K24" s="38">
        <v>-21168</v>
      </c>
      <c r="L24" s="38" t="s">
        <v>129</v>
      </c>
      <c r="M24" s="39" t="s">
        <v>125</v>
      </c>
      <c r="N24" s="39"/>
      <c r="O24" s="40" t="s">
        <v>126</v>
      </c>
      <c r="P24" s="40" t="s">
        <v>43</v>
      </c>
    </row>
    <row r="25" spans="1:16" ht="12.75" customHeight="1">
      <c r="A25" s="11" t="str">
        <f t="shared" si="0"/>
        <v> PZP 4.255 </v>
      </c>
      <c r="B25" s="3" t="str">
        <f t="shared" si="1"/>
        <v>I</v>
      </c>
      <c r="C25" s="11">
        <f t="shared" si="2"/>
        <v>42869.527999999998</v>
      </c>
      <c r="D25" t="str">
        <f t="shared" si="3"/>
        <v>vis</v>
      </c>
      <c r="E25">
        <f>VLOOKUP(C25,Active!C$21:E$973,3,FALSE)</f>
        <v>-22577.771233283154</v>
      </c>
      <c r="F25" s="3" t="s">
        <v>58</v>
      </c>
      <c r="G25" t="str">
        <f t="shared" si="4"/>
        <v>42869.528</v>
      </c>
      <c r="H25" s="11">
        <f t="shared" si="5"/>
        <v>-21166</v>
      </c>
      <c r="I25" s="38" t="s">
        <v>130</v>
      </c>
      <c r="J25" s="39" t="s">
        <v>131</v>
      </c>
      <c r="K25" s="38">
        <v>-21166</v>
      </c>
      <c r="L25" s="38" t="s">
        <v>132</v>
      </c>
      <c r="M25" s="39" t="s">
        <v>125</v>
      </c>
      <c r="N25" s="39"/>
      <c r="O25" s="40" t="s">
        <v>126</v>
      </c>
      <c r="P25" s="40" t="s">
        <v>43</v>
      </c>
    </row>
    <row r="26" spans="1:16" ht="12.75" customHeight="1">
      <c r="A26" s="11" t="str">
        <f t="shared" si="0"/>
        <v> PZP 4.255 </v>
      </c>
      <c r="B26" s="3" t="str">
        <f t="shared" si="1"/>
        <v>I</v>
      </c>
      <c r="C26" s="11">
        <f t="shared" si="2"/>
        <v>42874.531999999999</v>
      </c>
      <c r="D26" t="str">
        <f t="shared" si="3"/>
        <v>vis</v>
      </c>
      <c r="E26">
        <f>VLOOKUP(C26,Active!C$21:E$973,3,FALSE)</f>
        <v>-22566.77355193899</v>
      </c>
      <c r="F26" s="3" t="s">
        <v>58</v>
      </c>
      <c r="G26" t="str">
        <f t="shared" si="4"/>
        <v>42874.532</v>
      </c>
      <c r="H26" s="11">
        <f t="shared" si="5"/>
        <v>-21155</v>
      </c>
      <c r="I26" s="38" t="s">
        <v>133</v>
      </c>
      <c r="J26" s="39" t="s">
        <v>134</v>
      </c>
      <c r="K26" s="38">
        <v>-21155</v>
      </c>
      <c r="L26" s="38" t="s">
        <v>135</v>
      </c>
      <c r="M26" s="39" t="s">
        <v>125</v>
      </c>
      <c r="N26" s="39"/>
      <c r="O26" s="40" t="s">
        <v>126</v>
      </c>
      <c r="P26" s="40" t="s">
        <v>43</v>
      </c>
    </row>
    <row r="27" spans="1:16" ht="12.75" customHeight="1">
      <c r="A27" s="11" t="str">
        <f t="shared" si="0"/>
        <v> PZP 4.255 </v>
      </c>
      <c r="B27" s="3" t="str">
        <f t="shared" si="1"/>
        <v>I</v>
      </c>
      <c r="C27" s="11">
        <f t="shared" si="2"/>
        <v>42894.527999999998</v>
      </c>
      <c r="D27" t="str">
        <f t="shared" si="3"/>
        <v>vis</v>
      </c>
      <c r="E27">
        <f>VLOOKUP(C27,Active!C$21:E$973,3,FALSE)</f>
        <v>-22522.826782123277</v>
      </c>
      <c r="F27" s="3" t="s">
        <v>58</v>
      </c>
      <c r="G27" t="str">
        <f t="shared" si="4"/>
        <v>42894.528</v>
      </c>
      <c r="H27" s="11">
        <f t="shared" si="5"/>
        <v>-21111</v>
      </c>
      <c r="I27" s="38" t="s">
        <v>136</v>
      </c>
      <c r="J27" s="39" t="s">
        <v>137</v>
      </c>
      <c r="K27" s="38">
        <v>-21111</v>
      </c>
      <c r="L27" s="38" t="s">
        <v>138</v>
      </c>
      <c r="M27" s="39" t="s">
        <v>125</v>
      </c>
      <c r="N27" s="39"/>
      <c r="O27" s="40" t="s">
        <v>126</v>
      </c>
      <c r="P27" s="40" t="s">
        <v>43</v>
      </c>
    </row>
    <row r="28" spans="1:16" ht="12.75" customHeight="1">
      <c r="A28" s="11" t="str">
        <f t="shared" si="0"/>
        <v> PZP 4.255 </v>
      </c>
      <c r="B28" s="3" t="str">
        <f t="shared" si="1"/>
        <v>II</v>
      </c>
      <c r="C28" s="11">
        <f t="shared" si="2"/>
        <v>42933.457000000002</v>
      </c>
      <c r="D28" t="str">
        <f t="shared" si="3"/>
        <v>vis</v>
      </c>
      <c r="E28">
        <f>VLOOKUP(C28,Active!C$21:E$973,3,FALSE)</f>
        <v>-22437.269480555155</v>
      </c>
      <c r="F28" s="3" t="s">
        <v>58</v>
      </c>
      <c r="G28" t="str">
        <f t="shared" si="4"/>
        <v>42933.457</v>
      </c>
      <c r="H28" s="11">
        <f t="shared" si="5"/>
        <v>-21025.5</v>
      </c>
      <c r="I28" s="38" t="s">
        <v>139</v>
      </c>
      <c r="J28" s="39" t="s">
        <v>140</v>
      </c>
      <c r="K28" s="38">
        <v>-21025.5</v>
      </c>
      <c r="L28" s="38" t="s">
        <v>141</v>
      </c>
      <c r="M28" s="39" t="s">
        <v>125</v>
      </c>
      <c r="N28" s="39"/>
      <c r="O28" s="40" t="s">
        <v>126</v>
      </c>
      <c r="P28" s="40" t="s">
        <v>43</v>
      </c>
    </row>
    <row r="29" spans="1:16" ht="12.75" customHeight="1">
      <c r="A29" s="11" t="str">
        <f t="shared" si="0"/>
        <v> PZP 4.255 </v>
      </c>
      <c r="B29" s="3" t="str">
        <f t="shared" si="1"/>
        <v>I</v>
      </c>
      <c r="C29" s="11">
        <f t="shared" si="2"/>
        <v>42992.364000000001</v>
      </c>
      <c r="D29" t="str">
        <f t="shared" si="3"/>
        <v>vis</v>
      </c>
      <c r="E29">
        <f>VLOOKUP(C29,Active!C$21:E$973,3,FALSE)</f>
        <v>-22307.804969176159</v>
      </c>
      <c r="F29" s="3" t="s">
        <v>58</v>
      </c>
      <c r="G29" t="str">
        <f t="shared" si="4"/>
        <v>42992.364</v>
      </c>
      <c r="H29" s="11">
        <f t="shared" si="5"/>
        <v>-20896</v>
      </c>
      <c r="I29" s="38" t="s">
        <v>142</v>
      </c>
      <c r="J29" s="39" t="s">
        <v>143</v>
      </c>
      <c r="K29" s="38">
        <v>-20896</v>
      </c>
      <c r="L29" s="38" t="s">
        <v>144</v>
      </c>
      <c r="M29" s="39" t="s">
        <v>125</v>
      </c>
      <c r="N29" s="39"/>
      <c r="O29" s="40" t="s">
        <v>126</v>
      </c>
      <c r="P29" s="40" t="s">
        <v>43</v>
      </c>
    </row>
    <row r="30" spans="1:16" ht="12.75" customHeight="1">
      <c r="A30" s="11" t="str">
        <f t="shared" si="0"/>
        <v> PZP 4.255 </v>
      </c>
      <c r="B30" s="3" t="str">
        <f t="shared" si="1"/>
        <v>I</v>
      </c>
      <c r="C30" s="11">
        <f t="shared" si="2"/>
        <v>43034.23</v>
      </c>
      <c r="D30" t="str">
        <f t="shared" si="3"/>
        <v>vis</v>
      </c>
      <c r="E30">
        <f>VLOOKUP(C30,Active!C$21:E$973,3,FALSE)</f>
        <v>-22215.79279348578</v>
      </c>
      <c r="F30" s="3" t="s">
        <v>58</v>
      </c>
      <c r="G30" t="str">
        <f t="shared" si="4"/>
        <v>43034.230</v>
      </c>
      <c r="H30" s="11">
        <f t="shared" si="5"/>
        <v>-20804</v>
      </c>
      <c r="I30" s="38" t="s">
        <v>145</v>
      </c>
      <c r="J30" s="39" t="s">
        <v>146</v>
      </c>
      <c r="K30" s="38">
        <v>-20804</v>
      </c>
      <c r="L30" s="38" t="s">
        <v>124</v>
      </c>
      <c r="M30" s="39" t="s">
        <v>125</v>
      </c>
      <c r="N30" s="39"/>
      <c r="O30" s="40" t="s">
        <v>126</v>
      </c>
      <c r="P30" s="40" t="s">
        <v>43</v>
      </c>
    </row>
    <row r="31" spans="1:16" ht="12.75" customHeight="1">
      <c r="A31" s="11" t="str">
        <f t="shared" si="0"/>
        <v> PZP 4.255 </v>
      </c>
      <c r="B31" s="3" t="str">
        <f t="shared" si="1"/>
        <v>I</v>
      </c>
      <c r="C31" s="11">
        <f t="shared" si="2"/>
        <v>43253.519</v>
      </c>
      <c r="D31" t="str">
        <f t="shared" si="3"/>
        <v>vis</v>
      </c>
      <c r="E31">
        <f>VLOOKUP(C31,Active!C$21:E$973,3,FALSE)</f>
        <v>-21733.844243469852</v>
      </c>
      <c r="F31" s="3" t="s">
        <v>58</v>
      </c>
      <c r="G31" t="str">
        <f t="shared" si="4"/>
        <v>43253.519</v>
      </c>
      <c r="H31" s="11">
        <f t="shared" si="5"/>
        <v>-20322</v>
      </c>
      <c r="I31" s="38" t="s">
        <v>147</v>
      </c>
      <c r="J31" s="39" t="s">
        <v>148</v>
      </c>
      <c r="K31" s="38">
        <v>-20322</v>
      </c>
      <c r="L31" s="38" t="s">
        <v>149</v>
      </c>
      <c r="M31" s="39" t="s">
        <v>125</v>
      </c>
      <c r="N31" s="39"/>
      <c r="O31" s="40" t="s">
        <v>126</v>
      </c>
      <c r="P31" s="40" t="s">
        <v>43</v>
      </c>
    </row>
    <row r="32" spans="1:16" ht="12.75" customHeight="1">
      <c r="A32" s="11" t="str">
        <f t="shared" si="0"/>
        <v> PZP 4.255 </v>
      </c>
      <c r="B32" s="3" t="str">
        <f t="shared" si="1"/>
        <v>II</v>
      </c>
      <c r="C32" s="11">
        <f t="shared" si="2"/>
        <v>43272.413</v>
      </c>
      <c r="D32" t="str">
        <f t="shared" si="3"/>
        <v>vis</v>
      </c>
      <c r="E32">
        <f>VLOOKUP(C32,Active!C$21:E$973,3,FALSE)</f>
        <v>-21692.319425061261</v>
      </c>
      <c r="F32" s="3" t="s">
        <v>58</v>
      </c>
      <c r="G32" t="str">
        <f t="shared" si="4"/>
        <v>43272.413</v>
      </c>
      <c r="H32" s="11">
        <f t="shared" si="5"/>
        <v>-20280.5</v>
      </c>
      <c r="I32" s="38" t="s">
        <v>150</v>
      </c>
      <c r="J32" s="39" t="s">
        <v>151</v>
      </c>
      <c r="K32" s="38">
        <v>-20280.5</v>
      </c>
      <c r="L32" s="38" t="s">
        <v>152</v>
      </c>
      <c r="M32" s="39" t="s">
        <v>125</v>
      </c>
      <c r="N32" s="39"/>
      <c r="O32" s="40" t="s">
        <v>126</v>
      </c>
      <c r="P32" s="40" t="s">
        <v>43</v>
      </c>
    </row>
    <row r="33" spans="1:16" ht="12.75" customHeight="1">
      <c r="A33" s="11" t="str">
        <f t="shared" si="0"/>
        <v> PZP 4.255 </v>
      </c>
      <c r="B33" s="3" t="str">
        <f t="shared" si="1"/>
        <v>I</v>
      </c>
      <c r="C33" s="11">
        <f t="shared" si="2"/>
        <v>43279.451999999997</v>
      </c>
      <c r="D33" t="str">
        <f t="shared" si="3"/>
        <v>vis</v>
      </c>
      <c r="E33">
        <f>VLOOKUP(C33,Active!C$21:E$973,3,FALSE)</f>
        <v>-21676.849265392691</v>
      </c>
      <c r="F33" s="3" t="s">
        <v>58</v>
      </c>
      <c r="G33" t="str">
        <f t="shared" si="4"/>
        <v>43279.452</v>
      </c>
      <c r="H33" s="11">
        <f t="shared" si="5"/>
        <v>-20265</v>
      </c>
      <c r="I33" s="38" t="s">
        <v>153</v>
      </c>
      <c r="J33" s="39" t="s">
        <v>154</v>
      </c>
      <c r="K33" s="38">
        <v>-20265</v>
      </c>
      <c r="L33" s="38" t="s">
        <v>155</v>
      </c>
      <c r="M33" s="39" t="s">
        <v>125</v>
      </c>
      <c r="N33" s="39"/>
      <c r="O33" s="40" t="s">
        <v>126</v>
      </c>
      <c r="P33" s="40" t="s">
        <v>43</v>
      </c>
    </row>
    <row r="34" spans="1:16" ht="12.75" customHeight="1">
      <c r="A34" s="11" t="str">
        <f t="shared" si="0"/>
        <v> PZP 4.255 </v>
      </c>
      <c r="B34" s="3" t="str">
        <f t="shared" si="1"/>
        <v>I</v>
      </c>
      <c r="C34" s="11">
        <f t="shared" si="2"/>
        <v>43279.49</v>
      </c>
      <c r="D34" t="str">
        <f t="shared" si="3"/>
        <v>vis</v>
      </c>
      <c r="E34">
        <f>VLOOKUP(C34,Active!C$21:E$973,3,FALSE)</f>
        <v>-21676.765749826929</v>
      </c>
      <c r="F34" s="3" t="s">
        <v>58</v>
      </c>
      <c r="G34" t="str">
        <f t="shared" si="4"/>
        <v>43279.490</v>
      </c>
      <c r="H34" s="11">
        <f t="shared" si="5"/>
        <v>-20265</v>
      </c>
      <c r="I34" s="38" t="s">
        <v>156</v>
      </c>
      <c r="J34" s="39" t="s">
        <v>157</v>
      </c>
      <c r="K34" s="38">
        <v>-20265</v>
      </c>
      <c r="L34" s="38" t="s">
        <v>158</v>
      </c>
      <c r="M34" s="39" t="s">
        <v>125</v>
      </c>
      <c r="N34" s="39"/>
      <c r="O34" s="40" t="s">
        <v>126</v>
      </c>
      <c r="P34" s="40" t="s">
        <v>43</v>
      </c>
    </row>
    <row r="35" spans="1:16" ht="12.75" customHeight="1">
      <c r="A35" s="11" t="str">
        <f t="shared" si="0"/>
        <v> PZP 4.255 </v>
      </c>
      <c r="B35" s="3" t="str">
        <f t="shared" si="1"/>
        <v>I</v>
      </c>
      <c r="C35" s="11">
        <f t="shared" si="2"/>
        <v>43423.220999999998</v>
      </c>
      <c r="D35" t="str">
        <f t="shared" si="3"/>
        <v>vis</v>
      </c>
      <c r="E35">
        <f>VLOOKUP(C35,Active!C$21:E$973,3,FALSE)</f>
        <v>-21360.876913440516</v>
      </c>
      <c r="F35" s="3" t="s">
        <v>58</v>
      </c>
      <c r="G35" t="str">
        <f t="shared" si="4"/>
        <v>43423.221</v>
      </c>
      <c r="H35" s="11">
        <f t="shared" si="5"/>
        <v>-19949</v>
      </c>
      <c r="I35" s="38" t="s">
        <v>159</v>
      </c>
      <c r="J35" s="39" t="s">
        <v>160</v>
      </c>
      <c r="K35" s="38">
        <v>-19949</v>
      </c>
      <c r="L35" s="38" t="s">
        <v>161</v>
      </c>
      <c r="M35" s="39" t="s">
        <v>125</v>
      </c>
      <c r="N35" s="39"/>
      <c r="O35" s="40" t="s">
        <v>126</v>
      </c>
      <c r="P35" s="40" t="s">
        <v>43</v>
      </c>
    </row>
    <row r="36" spans="1:16" ht="12.75" customHeight="1">
      <c r="A36" s="11" t="str">
        <f t="shared" si="0"/>
        <v> PZP 4.255 </v>
      </c>
      <c r="B36" s="3" t="str">
        <f t="shared" si="1"/>
        <v>I</v>
      </c>
      <c r="C36" s="11">
        <f t="shared" si="2"/>
        <v>43668.487999999998</v>
      </c>
      <c r="D36" t="str">
        <f t="shared" si="3"/>
        <v>vis</v>
      </c>
      <c r="E36">
        <f>VLOOKUP(C36,Active!C$21:E$973,3,FALSE)</f>
        <v>-20821.83448533533</v>
      </c>
      <c r="F36" s="3" t="s">
        <v>58</v>
      </c>
      <c r="G36" t="str">
        <f t="shared" si="4"/>
        <v>43668.488</v>
      </c>
      <c r="H36" s="11">
        <f t="shared" si="5"/>
        <v>-19410</v>
      </c>
      <c r="I36" s="38" t="s">
        <v>162</v>
      </c>
      <c r="J36" s="39" t="s">
        <v>163</v>
      </c>
      <c r="K36" s="38">
        <v>-19410</v>
      </c>
      <c r="L36" s="38" t="s">
        <v>164</v>
      </c>
      <c r="M36" s="39" t="s">
        <v>125</v>
      </c>
      <c r="N36" s="39"/>
      <c r="O36" s="40" t="s">
        <v>126</v>
      </c>
      <c r="P36" s="40" t="s">
        <v>43</v>
      </c>
    </row>
    <row r="37" spans="1:16" ht="12.75" customHeight="1">
      <c r="A37" s="11" t="str">
        <f t="shared" si="0"/>
        <v> PZP 4.255 </v>
      </c>
      <c r="B37" s="3" t="str">
        <f t="shared" si="1"/>
        <v>I</v>
      </c>
      <c r="C37" s="11">
        <f t="shared" si="2"/>
        <v>43685.347000000002</v>
      </c>
      <c r="D37" t="str">
        <f t="shared" si="3"/>
        <v>vis</v>
      </c>
      <c r="E37">
        <f>VLOOKUP(C37,Active!C$21:E$973,3,FALSE)</f>
        <v>-20784.782145251149</v>
      </c>
      <c r="F37" s="3" t="s">
        <v>58</v>
      </c>
      <c r="G37" t="str">
        <f t="shared" si="4"/>
        <v>43685.347</v>
      </c>
      <c r="H37" s="11">
        <f t="shared" si="5"/>
        <v>-19373</v>
      </c>
      <c r="I37" s="38" t="s">
        <v>165</v>
      </c>
      <c r="J37" s="39" t="s">
        <v>166</v>
      </c>
      <c r="K37" s="38">
        <v>-19373</v>
      </c>
      <c r="L37" s="38" t="s">
        <v>167</v>
      </c>
      <c r="M37" s="39" t="s">
        <v>125</v>
      </c>
      <c r="N37" s="39"/>
      <c r="O37" s="40" t="s">
        <v>126</v>
      </c>
      <c r="P37" s="40" t="s">
        <v>43</v>
      </c>
    </row>
    <row r="38" spans="1:16" ht="12.75" customHeight="1">
      <c r="A38" s="11" t="str">
        <f t="shared" si="0"/>
        <v> PZP 4.255 </v>
      </c>
      <c r="B38" s="3" t="str">
        <f t="shared" si="1"/>
        <v>II</v>
      </c>
      <c r="C38" s="11">
        <f t="shared" si="2"/>
        <v>43759.260999999999</v>
      </c>
      <c r="D38" t="str">
        <f t="shared" si="3"/>
        <v>vis</v>
      </c>
      <c r="E38">
        <f>VLOOKUP(C38,Active!C$21:E$973,3,FALSE)</f>
        <v>-20622.335578729908</v>
      </c>
      <c r="F38" s="3" t="s">
        <v>58</v>
      </c>
      <c r="G38" t="str">
        <f t="shared" si="4"/>
        <v>43759.261</v>
      </c>
      <c r="H38" s="11">
        <f t="shared" si="5"/>
        <v>-19210.5</v>
      </c>
      <c r="I38" s="38" t="s">
        <v>168</v>
      </c>
      <c r="J38" s="39" t="s">
        <v>169</v>
      </c>
      <c r="K38" s="38">
        <v>-19210.5</v>
      </c>
      <c r="L38" s="38" t="s">
        <v>164</v>
      </c>
      <c r="M38" s="39" t="s">
        <v>125</v>
      </c>
      <c r="N38" s="39"/>
      <c r="O38" s="40" t="s">
        <v>126</v>
      </c>
      <c r="P38" s="40" t="s">
        <v>43</v>
      </c>
    </row>
    <row r="39" spans="1:16" ht="12.75" customHeight="1">
      <c r="A39" s="11" t="str">
        <f t="shared" si="0"/>
        <v> PZP 4.255 </v>
      </c>
      <c r="B39" s="3" t="str">
        <f t="shared" si="1"/>
        <v>I</v>
      </c>
      <c r="C39" s="11">
        <f t="shared" si="2"/>
        <v>44012.483999999997</v>
      </c>
      <c r="D39" t="str">
        <f t="shared" si="3"/>
        <v>vis</v>
      </c>
      <c r="E39">
        <f>VLOOKUP(C39,Active!C$21:E$973,3,FALSE)</f>
        <v>-20065.807628487604</v>
      </c>
      <c r="F39" s="3" t="s">
        <v>58</v>
      </c>
      <c r="G39" t="str">
        <f t="shared" si="4"/>
        <v>44012.484</v>
      </c>
      <c r="H39" s="11">
        <f t="shared" si="5"/>
        <v>-18654</v>
      </c>
      <c r="I39" s="38" t="s">
        <v>170</v>
      </c>
      <c r="J39" s="39" t="s">
        <v>171</v>
      </c>
      <c r="K39" s="38">
        <v>-18654</v>
      </c>
      <c r="L39" s="38" t="s">
        <v>172</v>
      </c>
      <c r="M39" s="39" t="s">
        <v>125</v>
      </c>
      <c r="N39" s="39"/>
      <c r="O39" s="40" t="s">
        <v>126</v>
      </c>
      <c r="P39" s="40" t="s">
        <v>43</v>
      </c>
    </row>
    <row r="40" spans="1:16" ht="12.75" customHeight="1">
      <c r="A40" s="11" t="str">
        <f t="shared" si="0"/>
        <v>IBVS 3709 </v>
      </c>
      <c r="B40" s="3" t="str">
        <f t="shared" si="1"/>
        <v>I</v>
      </c>
      <c r="C40" s="11">
        <f t="shared" si="2"/>
        <v>44725.472999999998</v>
      </c>
      <c r="D40" t="str">
        <f t="shared" si="3"/>
        <v>vis</v>
      </c>
      <c r="E40">
        <f>VLOOKUP(C40,Active!C$21:E$973,3,FALSE)</f>
        <v>-18498.816056966411</v>
      </c>
      <c r="F40" s="3" t="s">
        <v>58</v>
      </c>
      <c r="G40" t="str">
        <f t="shared" si="4"/>
        <v>44725.473</v>
      </c>
      <c r="H40" s="11">
        <f t="shared" si="5"/>
        <v>-17087</v>
      </c>
      <c r="I40" s="38" t="s">
        <v>173</v>
      </c>
      <c r="J40" s="39" t="s">
        <v>174</v>
      </c>
      <c r="K40" s="38">
        <v>-17087</v>
      </c>
      <c r="L40" s="38" t="s">
        <v>132</v>
      </c>
      <c r="M40" s="39" t="s">
        <v>125</v>
      </c>
      <c r="N40" s="39"/>
      <c r="O40" s="40" t="s">
        <v>175</v>
      </c>
      <c r="P40" s="41" t="s">
        <v>46</v>
      </c>
    </row>
    <row r="41" spans="1:16" ht="12.75" customHeight="1">
      <c r="A41" s="11" t="str">
        <f t="shared" si="0"/>
        <v>IBVS 3709 </v>
      </c>
      <c r="B41" s="3" t="str">
        <f t="shared" si="1"/>
        <v>I</v>
      </c>
      <c r="C41" s="11">
        <f t="shared" si="2"/>
        <v>44760.500999999997</v>
      </c>
      <c r="D41" t="str">
        <f t="shared" si="3"/>
        <v>vis</v>
      </c>
      <c r="E41">
        <f>VLOOKUP(C41,Active!C$21:E$973,3,FALSE)</f>
        <v>-18421.832287557285</v>
      </c>
      <c r="F41" s="3" t="s">
        <v>58</v>
      </c>
      <c r="G41" t="str">
        <f t="shared" si="4"/>
        <v>44760.501</v>
      </c>
      <c r="H41" s="11">
        <f t="shared" si="5"/>
        <v>-17010</v>
      </c>
      <c r="I41" s="38" t="s">
        <v>176</v>
      </c>
      <c r="J41" s="39" t="s">
        <v>177</v>
      </c>
      <c r="K41" s="38">
        <v>-17010</v>
      </c>
      <c r="L41" s="38" t="s">
        <v>178</v>
      </c>
      <c r="M41" s="39" t="s">
        <v>125</v>
      </c>
      <c r="N41" s="39"/>
      <c r="O41" s="40" t="s">
        <v>175</v>
      </c>
      <c r="P41" s="41" t="s">
        <v>46</v>
      </c>
    </row>
    <row r="42" spans="1:16" ht="12.75" customHeight="1">
      <c r="A42" s="11" t="str">
        <f t="shared" si="0"/>
        <v>IBVS 3709 </v>
      </c>
      <c r="B42" s="3" t="str">
        <f t="shared" si="1"/>
        <v>I</v>
      </c>
      <c r="C42" s="11">
        <f t="shared" si="2"/>
        <v>44760.514999999999</v>
      </c>
      <c r="D42" t="str">
        <f t="shared" si="3"/>
        <v>vis</v>
      </c>
      <c r="E42">
        <f>VLOOKUP(C42,Active!C$21:E$973,3,FALSE)</f>
        <v>-18421.80151866463</v>
      </c>
      <c r="F42" s="3" t="s">
        <v>58</v>
      </c>
      <c r="G42" t="str">
        <f t="shared" si="4"/>
        <v>44760.515</v>
      </c>
      <c r="H42" s="11">
        <f t="shared" si="5"/>
        <v>-17010</v>
      </c>
      <c r="I42" s="38" t="s">
        <v>179</v>
      </c>
      <c r="J42" s="39" t="s">
        <v>180</v>
      </c>
      <c r="K42" s="38">
        <v>-17010</v>
      </c>
      <c r="L42" s="38" t="s">
        <v>158</v>
      </c>
      <c r="M42" s="39" t="s">
        <v>125</v>
      </c>
      <c r="N42" s="39"/>
      <c r="O42" s="40" t="s">
        <v>175</v>
      </c>
      <c r="P42" s="41" t="s">
        <v>46</v>
      </c>
    </row>
    <row r="43" spans="1:16" ht="12.75" customHeight="1">
      <c r="A43" s="11" t="str">
        <f t="shared" ref="A43:A74" si="6">P43</f>
        <v>IBVS 3709 </v>
      </c>
      <c r="B43" s="3" t="str">
        <f t="shared" ref="B43:B74" si="7">IF(H43=INT(H43),"I","II")</f>
        <v>I</v>
      </c>
      <c r="C43" s="11">
        <f t="shared" ref="C43:C74" si="8">1*G43</f>
        <v>44761.409</v>
      </c>
      <c r="D43" t="str">
        <f t="shared" ref="D43:D74" si="9">VLOOKUP(F43,I$1:J$5,2,FALSE)</f>
        <v>vis</v>
      </c>
      <c r="E43">
        <f>VLOOKUP(C43,Active!C$21:E$973,3,FALSE)</f>
        <v>-18419.836705091155</v>
      </c>
      <c r="F43" s="3" t="s">
        <v>58</v>
      </c>
      <c r="G43" t="str">
        <f t="shared" ref="G43:G74" si="10">MID(I43,3,LEN(I43)-3)</f>
        <v>44761.409</v>
      </c>
      <c r="H43" s="11">
        <f t="shared" ref="H43:H74" si="11">1*K43</f>
        <v>-17008</v>
      </c>
      <c r="I43" s="38" t="s">
        <v>181</v>
      </c>
      <c r="J43" s="39" t="s">
        <v>182</v>
      </c>
      <c r="K43" s="38">
        <v>-17008</v>
      </c>
      <c r="L43" s="38" t="s">
        <v>183</v>
      </c>
      <c r="M43" s="39" t="s">
        <v>125</v>
      </c>
      <c r="N43" s="39"/>
      <c r="O43" s="40" t="s">
        <v>175</v>
      </c>
      <c r="P43" s="41" t="s">
        <v>46</v>
      </c>
    </row>
    <row r="44" spans="1:16" ht="12.75" customHeight="1">
      <c r="A44" s="11" t="str">
        <f t="shared" si="6"/>
        <v>IBVS 3709 </v>
      </c>
      <c r="B44" s="3" t="str">
        <f t="shared" si="7"/>
        <v>II</v>
      </c>
      <c r="C44" s="11">
        <f t="shared" si="8"/>
        <v>44779.398000000001</v>
      </c>
      <c r="D44" t="str">
        <f t="shared" si="9"/>
        <v>vis</v>
      </c>
      <c r="E44">
        <f>VLOOKUP(C44,Active!C$21:E$973,3,FALSE)</f>
        <v>-18380.300875814548</v>
      </c>
      <c r="F44" s="3" t="s">
        <v>58</v>
      </c>
      <c r="G44" t="str">
        <f t="shared" si="10"/>
        <v>44779.398</v>
      </c>
      <c r="H44" s="11">
        <f t="shared" si="11"/>
        <v>-16968.5</v>
      </c>
      <c r="I44" s="38" t="s">
        <v>184</v>
      </c>
      <c r="J44" s="39" t="s">
        <v>185</v>
      </c>
      <c r="K44" s="38">
        <v>-16968.5</v>
      </c>
      <c r="L44" s="38" t="s">
        <v>158</v>
      </c>
      <c r="M44" s="39" t="s">
        <v>125</v>
      </c>
      <c r="N44" s="39"/>
      <c r="O44" s="40" t="s">
        <v>175</v>
      </c>
      <c r="P44" s="41" t="s">
        <v>46</v>
      </c>
    </row>
    <row r="45" spans="1:16" ht="12.75" customHeight="1">
      <c r="A45" s="11" t="str">
        <f t="shared" si="6"/>
        <v> GEOS 18 </v>
      </c>
      <c r="B45" s="3" t="str">
        <f t="shared" si="7"/>
        <v>I</v>
      </c>
      <c r="C45" s="11">
        <f t="shared" si="8"/>
        <v>45545.402999999998</v>
      </c>
      <c r="D45" t="str">
        <f t="shared" si="9"/>
        <v>vis</v>
      </c>
      <c r="E45">
        <f>VLOOKUP(C45,Active!C$21:E$973,3,FALSE)</f>
        <v>-16696.791903385682</v>
      </c>
      <c r="F45" s="3" t="s">
        <v>58</v>
      </c>
      <c r="G45" t="str">
        <f t="shared" si="10"/>
        <v>45545.403</v>
      </c>
      <c r="H45" s="11">
        <f t="shared" si="11"/>
        <v>-15285</v>
      </c>
      <c r="I45" s="38" t="s">
        <v>186</v>
      </c>
      <c r="J45" s="39" t="s">
        <v>187</v>
      </c>
      <c r="K45" s="38">
        <v>-15285</v>
      </c>
      <c r="L45" s="38" t="s">
        <v>188</v>
      </c>
      <c r="M45" s="39" t="s">
        <v>189</v>
      </c>
      <c r="N45" s="39"/>
      <c r="O45" s="40" t="s">
        <v>190</v>
      </c>
      <c r="P45" s="40" t="s">
        <v>47</v>
      </c>
    </row>
    <row r="46" spans="1:16" ht="12.75" customHeight="1">
      <c r="A46" s="11" t="str">
        <f t="shared" si="6"/>
        <v>IBVS 3709 </v>
      </c>
      <c r="B46" s="3" t="str">
        <f t="shared" si="7"/>
        <v>I</v>
      </c>
      <c r="C46" s="11">
        <f t="shared" si="8"/>
        <v>45879.351000000002</v>
      </c>
      <c r="D46" t="str">
        <f t="shared" si="9"/>
        <v>vis</v>
      </c>
      <c r="E46">
        <f>VLOOKUP(C46,Active!C$21:E$973,3,FALSE)</f>
        <v>-15962.848320348123</v>
      </c>
      <c r="F46" s="3" t="s">
        <v>58</v>
      </c>
      <c r="G46" t="str">
        <f t="shared" si="10"/>
        <v>45879.351</v>
      </c>
      <c r="H46" s="11">
        <f t="shared" si="11"/>
        <v>-14551</v>
      </c>
      <c r="I46" s="38" t="s">
        <v>191</v>
      </c>
      <c r="J46" s="39" t="s">
        <v>192</v>
      </c>
      <c r="K46" s="38">
        <v>-14551</v>
      </c>
      <c r="L46" s="38" t="s">
        <v>193</v>
      </c>
      <c r="M46" s="39" t="s">
        <v>125</v>
      </c>
      <c r="N46" s="39"/>
      <c r="O46" s="40" t="s">
        <v>175</v>
      </c>
      <c r="P46" s="41" t="s">
        <v>46</v>
      </c>
    </row>
    <row r="47" spans="1:16" ht="12.75" customHeight="1">
      <c r="A47" s="11" t="str">
        <f t="shared" si="6"/>
        <v> GEOS 18 </v>
      </c>
      <c r="B47" s="3" t="str">
        <f t="shared" si="7"/>
        <v>I</v>
      </c>
      <c r="C47" s="11">
        <f t="shared" si="8"/>
        <v>45903.478999999999</v>
      </c>
      <c r="D47" t="str">
        <f t="shared" si="9"/>
        <v>vis</v>
      </c>
      <c r="E47">
        <f>VLOOKUP(C47,Active!C$21:E$973,3,FALSE)</f>
        <v>-15909.820331644709</v>
      </c>
      <c r="F47" s="3" t="s">
        <v>58</v>
      </c>
      <c r="G47" t="str">
        <f t="shared" si="10"/>
        <v>45903.479</v>
      </c>
      <c r="H47" s="11">
        <f t="shared" si="11"/>
        <v>-14498</v>
      </c>
      <c r="I47" s="38" t="s">
        <v>194</v>
      </c>
      <c r="J47" s="39" t="s">
        <v>195</v>
      </c>
      <c r="K47" s="38">
        <v>-14498</v>
      </c>
      <c r="L47" s="38" t="s">
        <v>196</v>
      </c>
      <c r="M47" s="39" t="s">
        <v>189</v>
      </c>
      <c r="N47" s="39"/>
      <c r="O47" s="40" t="s">
        <v>197</v>
      </c>
      <c r="P47" s="40" t="s">
        <v>47</v>
      </c>
    </row>
    <row r="48" spans="1:16" ht="12.75" customHeight="1">
      <c r="A48" s="11" t="str">
        <f t="shared" si="6"/>
        <v> GEOS 18 </v>
      </c>
      <c r="B48" s="3" t="str">
        <f t="shared" si="7"/>
        <v>I</v>
      </c>
      <c r="C48" s="11">
        <f t="shared" si="8"/>
        <v>45903.485999999997</v>
      </c>
      <c r="D48" t="str">
        <f t="shared" si="9"/>
        <v>vis</v>
      </c>
      <c r="E48">
        <f>VLOOKUP(C48,Active!C$21:E$973,3,FALSE)</f>
        <v>-15909.804947198389</v>
      </c>
      <c r="F48" s="3" t="s">
        <v>58</v>
      </c>
      <c r="G48" t="str">
        <f t="shared" si="10"/>
        <v>45903.486</v>
      </c>
      <c r="H48" s="11">
        <f t="shared" si="11"/>
        <v>-14498</v>
      </c>
      <c r="I48" s="38" t="s">
        <v>198</v>
      </c>
      <c r="J48" s="39" t="s">
        <v>199</v>
      </c>
      <c r="K48" s="38">
        <v>-14498</v>
      </c>
      <c r="L48" s="38" t="s">
        <v>200</v>
      </c>
      <c r="M48" s="39" t="s">
        <v>189</v>
      </c>
      <c r="N48" s="39"/>
      <c r="O48" s="40" t="s">
        <v>190</v>
      </c>
      <c r="P48" s="40" t="s">
        <v>47</v>
      </c>
    </row>
    <row r="49" spans="1:16" ht="12.75" customHeight="1">
      <c r="A49" s="11" t="str">
        <f t="shared" si="6"/>
        <v> GEOS 18 </v>
      </c>
      <c r="B49" s="3" t="str">
        <f t="shared" si="7"/>
        <v>I</v>
      </c>
      <c r="C49" s="11">
        <f t="shared" si="8"/>
        <v>45903.5</v>
      </c>
      <c r="D49" t="str">
        <f t="shared" si="9"/>
        <v>vis</v>
      </c>
      <c r="E49">
        <f>VLOOKUP(C49,Active!C$21:E$973,3,FALSE)</f>
        <v>-15909.774178305732</v>
      </c>
      <c r="F49" s="3" t="s">
        <v>58</v>
      </c>
      <c r="G49" t="str">
        <f t="shared" si="10"/>
        <v>45903.500</v>
      </c>
      <c r="H49" s="11">
        <f t="shared" si="11"/>
        <v>-14498</v>
      </c>
      <c r="I49" s="38" t="s">
        <v>201</v>
      </c>
      <c r="J49" s="39" t="s">
        <v>202</v>
      </c>
      <c r="K49" s="38">
        <v>-14498</v>
      </c>
      <c r="L49" s="38" t="s">
        <v>203</v>
      </c>
      <c r="M49" s="39" t="s">
        <v>189</v>
      </c>
      <c r="N49" s="39"/>
      <c r="O49" s="40" t="s">
        <v>204</v>
      </c>
      <c r="P49" s="40" t="s">
        <v>47</v>
      </c>
    </row>
    <row r="50" spans="1:16" ht="12.75" customHeight="1">
      <c r="A50" s="11" t="str">
        <f t="shared" si="6"/>
        <v> GEOS 18 </v>
      </c>
      <c r="B50" s="3" t="str">
        <f t="shared" si="7"/>
        <v>I</v>
      </c>
      <c r="C50" s="11">
        <f t="shared" si="8"/>
        <v>45903.502999999997</v>
      </c>
      <c r="D50" t="str">
        <f t="shared" si="9"/>
        <v>vis</v>
      </c>
      <c r="E50">
        <f>VLOOKUP(C50,Active!C$21:E$973,3,FALSE)</f>
        <v>-15909.7675849716</v>
      </c>
      <c r="F50" s="3" t="s">
        <v>58</v>
      </c>
      <c r="G50" t="str">
        <f t="shared" si="10"/>
        <v>45903.503</v>
      </c>
      <c r="H50" s="11">
        <f t="shared" si="11"/>
        <v>-14498</v>
      </c>
      <c r="I50" s="38" t="s">
        <v>205</v>
      </c>
      <c r="J50" s="39" t="s">
        <v>206</v>
      </c>
      <c r="K50" s="38">
        <v>-14498</v>
      </c>
      <c r="L50" s="38" t="s">
        <v>207</v>
      </c>
      <c r="M50" s="39" t="s">
        <v>189</v>
      </c>
      <c r="N50" s="39"/>
      <c r="O50" s="40" t="s">
        <v>208</v>
      </c>
      <c r="P50" s="40" t="s">
        <v>47</v>
      </c>
    </row>
    <row r="51" spans="1:16" ht="12.75" customHeight="1">
      <c r="A51" s="11" t="str">
        <f t="shared" si="6"/>
        <v> GEOS 18 </v>
      </c>
      <c r="B51" s="3" t="str">
        <f t="shared" si="7"/>
        <v>II</v>
      </c>
      <c r="C51" s="11">
        <f t="shared" si="8"/>
        <v>45905.527999999998</v>
      </c>
      <c r="D51" t="str">
        <f t="shared" si="9"/>
        <v>vis</v>
      </c>
      <c r="E51">
        <f>VLOOKUP(C51,Active!C$21:E$973,3,FALSE)</f>
        <v>-15905.317084427646</v>
      </c>
      <c r="F51" s="3" t="s">
        <v>58</v>
      </c>
      <c r="G51" t="str">
        <f t="shared" si="10"/>
        <v>45905.528</v>
      </c>
      <c r="H51" s="11">
        <f t="shared" si="11"/>
        <v>-14493.5</v>
      </c>
      <c r="I51" s="38" t="s">
        <v>209</v>
      </c>
      <c r="J51" s="39" t="s">
        <v>210</v>
      </c>
      <c r="K51" s="38">
        <v>-14493.5</v>
      </c>
      <c r="L51" s="38" t="s">
        <v>211</v>
      </c>
      <c r="M51" s="39" t="s">
        <v>189</v>
      </c>
      <c r="N51" s="39"/>
      <c r="O51" s="40" t="s">
        <v>197</v>
      </c>
      <c r="P51" s="40" t="s">
        <v>47</v>
      </c>
    </row>
    <row r="52" spans="1:16" ht="12.75" customHeight="1">
      <c r="A52" s="11" t="str">
        <f t="shared" si="6"/>
        <v> GEOS 18 </v>
      </c>
      <c r="B52" s="3" t="str">
        <f t="shared" si="7"/>
        <v>II</v>
      </c>
      <c r="C52" s="11">
        <f t="shared" si="8"/>
        <v>45905.535000000003</v>
      </c>
      <c r="D52" t="str">
        <f t="shared" si="9"/>
        <v>vis</v>
      </c>
      <c r="E52">
        <f>VLOOKUP(C52,Active!C$21:E$973,3,FALSE)</f>
        <v>-15905.30169998131</v>
      </c>
      <c r="F52" s="3" t="s">
        <v>58</v>
      </c>
      <c r="G52" t="str">
        <f t="shared" si="10"/>
        <v>45905.535</v>
      </c>
      <c r="H52" s="11">
        <f t="shared" si="11"/>
        <v>-14493.5</v>
      </c>
      <c r="I52" s="38" t="s">
        <v>212</v>
      </c>
      <c r="J52" s="39" t="s">
        <v>213</v>
      </c>
      <c r="K52" s="38">
        <v>-14493.5</v>
      </c>
      <c r="L52" s="38" t="s">
        <v>214</v>
      </c>
      <c r="M52" s="39" t="s">
        <v>189</v>
      </c>
      <c r="N52" s="39"/>
      <c r="O52" s="40" t="s">
        <v>190</v>
      </c>
      <c r="P52" s="40" t="s">
        <v>47</v>
      </c>
    </row>
    <row r="53" spans="1:16" ht="12.75" customHeight="1">
      <c r="A53" s="11" t="str">
        <f t="shared" si="6"/>
        <v> GEOS 18 </v>
      </c>
      <c r="B53" s="3" t="str">
        <f t="shared" si="7"/>
        <v>II</v>
      </c>
      <c r="C53" s="11">
        <f t="shared" si="8"/>
        <v>45910.523999999998</v>
      </c>
      <c r="D53" t="str">
        <f t="shared" si="9"/>
        <v>vis</v>
      </c>
      <c r="E53">
        <f>VLOOKUP(C53,Active!C$21:E$973,3,FALSE)</f>
        <v>-15894.336985307858</v>
      </c>
      <c r="F53" s="3" t="s">
        <v>58</v>
      </c>
      <c r="G53" t="str">
        <f t="shared" si="10"/>
        <v>45910.524</v>
      </c>
      <c r="H53" s="11">
        <f t="shared" si="11"/>
        <v>-14482.5</v>
      </c>
      <c r="I53" s="38" t="s">
        <v>215</v>
      </c>
      <c r="J53" s="39" t="s">
        <v>216</v>
      </c>
      <c r="K53" s="38">
        <v>-14482.5</v>
      </c>
      <c r="L53" s="38" t="s">
        <v>141</v>
      </c>
      <c r="M53" s="39" t="s">
        <v>189</v>
      </c>
      <c r="N53" s="39"/>
      <c r="O53" s="40" t="s">
        <v>190</v>
      </c>
      <c r="P53" s="40" t="s">
        <v>47</v>
      </c>
    </row>
    <row r="54" spans="1:16" ht="12.75" customHeight="1">
      <c r="A54" s="11" t="str">
        <f t="shared" si="6"/>
        <v> GEOS 18 </v>
      </c>
      <c r="B54" s="3" t="str">
        <f t="shared" si="7"/>
        <v>II</v>
      </c>
      <c r="C54" s="11">
        <f t="shared" si="8"/>
        <v>45915.538</v>
      </c>
      <c r="D54" t="str">
        <f t="shared" si="9"/>
        <v>vis</v>
      </c>
      <c r="E54">
        <f>VLOOKUP(C54,Active!C$21:E$973,3,FALSE)</f>
        <v>-15883.317326183227</v>
      </c>
      <c r="F54" s="3" t="s">
        <v>58</v>
      </c>
      <c r="G54" t="str">
        <f t="shared" si="10"/>
        <v>45915.538</v>
      </c>
      <c r="H54" s="11">
        <f t="shared" si="11"/>
        <v>-14471.5</v>
      </c>
      <c r="I54" s="38" t="s">
        <v>217</v>
      </c>
      <c r="J54" s="39" t="s">
        <v>218</v>
      </c>
      <c r="K54" s="38">
        <v>-14471.5</v>
      </c>
      <c r="L54" s="38" t="s">
        <v>211</v>
      </c>
      <c r="M54" s="39" t="s">
        <v>189</v>
      </c>
      <c r="N54" s="39"/>
      <c r="O54" s="40" t="s">
        <v>197</v>
      </c>
      <c r="P54" s="40" t="s">
        <v>47</v>
      </c>
    </row>
    <row r="55" spans="1:16" ht="12.75" customHeight="1">
      <c r="A55" s="11" t="str">
        <f t="shared" si="6"/>
        <v>IBVS 3709 </v>
      </c>
      <c r="B55" s="3" t="str">
        <f t="shared" si="7"/>
        <v>II</v>
      </c>
      <c r="C55" s="11">
        <f t="shared" si="8"/>
        <v>46199.442999999999</v>
      </c>
      <c r="D55" t="str">
        <f t="shared" si="9"/>
        <v>vis</v>
      </c>
      <c r="E55">
        <f>VLOOKUP(C55,Active!C$21:E$973,3,FALSE)</f>
        <v>-15259.35714992143</v>
      </c>
      <c r="F55" s="3" t="s">
        <v>58</v>
      </c>
      <c r="G55" t="str">
        <f t="shared" si="10"/>
        <v>46199.443</v>
      </c>
      <c r="H55" s="11">
        <f t="shared" si="11"/>
        <v>-13847.5</v>
      </c>
      <c r="I55" s="38" t="s">
        <v>219</v>
      </c>
      <c r="J55" s="39" t="s">
        <v>220</v>
      </c>
      <c r="K55" s="38">
        <v>-13847.5</v>
      </c>
      <c r="L55" s="38" t="s">
        <v>172</v>
      </c>
      <c r="M55" s="39" t="s">
        <v>125</v>
      </c>
      <c r="N55" s="39"/>
      <c r="O55" s="40" t="s">
        <v>175</v>
      </c>
      <c r="P55" s="41" t="s">
        <v>46</v>
      </c>
    </row>
    <row r="56" spans="1:16" ht="12.75" customHeight="1">
      <c r="A56" s="11" t="str">
        <f t="shared" si="6"/>
        <v>IBVS 3709 </v>
      </c>
      <c r="B56" s="3" t="str">
        <f t="shared" si="7"/>
        <v>I</v>
      </c>
      <c r="C56" s="11">
        <f t="shared" si="8"/>
        <v>46345.266000000003</v>
      </c>
      <c r="D56" t="str">
        <f t="shared" si="9"/>
        <v>vis</v>
      </c>
      <c r="E56">
        <f>VLOOKUP(C56,Active!C$21:E$973,3,FALSE)</f>
        <v>-14938.87056186195</v>
      </c>
      <c r="F56" s="3" t="s">
        <v>58</v>
      </c>
      <c r="G56" t="str">
        <f t="shared" si="10"/>
        <v>46345.266</v>
      </c>
      <c r="H56" s="11">
        <f t="shared" si="11"/>
        <v>-13527</v>
      </c>
      <c r="I56" s="38" t="s">
        <v>221</v>
      </c>
      <c r="J56" s="39" t="s">
        <v>222</v>
      </c>
      <c r="K56" s="38">
        <v>-13527</v>
      </c>
      <c r="L56" s="38" t="s">
        <v>124</v>
      </c>
      <c r="M56" s="39" t="s">
        <v>125</v>
      </c>
      <c r="N56" s="39"/>
      <c r="O56" s="40" t="s">
        <v>175</v>
      </c>
      <c r="P56" s="41" t="s">
        <v>46</v>
      </c>
    </row>
    <row r="57" spans="1:16" ht="12.75" customHeight="1">
      <c r="A57" s="11" t="str">
        <f t="shared" si="6"/>
        <v>IBVS 3709 </v>
      </c>
      <c r="B57" s="3" t="str">
        <f t="shared" si="7"/>
        <v>I</v>
      </c>
      <c r="C57" s="11">
        <f t="shared" si="8"/>
        <v>46554.567999999999</v>
      </c>
      <c r="D57" t="str">
        <f t="shared" si="9"/>
        <v>vis</v>
      </c>
      <c r="E57">
        <f>VLOOKUP(C57,Active!C$21:E$973,3,FALSE)</f>
        <v>-14478.871221195372</v>
      </c>
      <c r="F57" s="3" t="s">
        <v>58</v>
      </c>
      <c r="G57" t="str">
        <f t="shared" si="10"/>
        <v>46554.568</v>
      </c>
      <c r="H57" s="11">
        <f t="shared" si="11"/>
        <v>-13067</v>
      </c>
      <c r="I57" s="38" t="s">
        <v>223</v>
      </c>
      <c r="J57" s="39" t="s">
        <v>224</v>
      </c>
      <c r="K57" s="38">
        <v>-13067</v>
      </c>
      <c r="L57" s="38" t="s">
        <v>225</v>
      </c>
      <c r="M57" s="39" t="s">
        <v>125</v>
      </c>
      <c r="N57" s="39"/>
      <c r="O57" s="40" t="s">
        <v>175</v>
      </c>
      <c r="P57" s="41" t="s">
        <v>46</v>
      </c>
    </row>
    <row r="58" spans="1:16" ht="12.75" customHeight="1">
      <c r="A58" s="11" t="str">
        <f t="shared" si="6"/>
        <v>IBVS 3709 </v>
      </c>
      <c r="B58" s="3" t="str">
        <f t="shared" si="7"/>
        <v>II</v>
      </c>
      <c r="C58" s="11">
        <f t="shared" si="8"/>
        <v>46557.542999999998</v>
      </c>
      <c r="D58" t="str">
        <f t="shared" si="9"/>
        <v>vis</v>
      </c>
      <c r="E58">
        <f>VLOOKUP(C58,Active!C$21:E$973,3,FALSE)</f>
        <v>-14472.33283150735</v>
      </c>
      <c r="F58" s="3" t="s">
        <v>58</v>
      </c>
      <c r="G58" t="str">
        <f t="shared" si="10"/>
        <v>46557.543</v>
      </c>
      <c r="H58" s="11">
        <f t="shared" si="11"/>
        <v>-13060.5</v>
      </c>
      <c r="I58" s="38" t="s">
        <v>226</v>
      </c>
      <c r="J58" s="39" t="s">
        <v>227</v>
      </c>
      <c r="K58" s="38">
        <v>-13060.5</v>
      </c>
      <c r="L58" s="38" t="s">
        <v>211</v>
      </c>
      <c r="M58" s="39" t="s">
        <v>125</v>
      </c>
      <c r="N58" s="39"/>
      <c r="O58" s="40" t="s">
        <v>175</v>
      </c>
      <c r="P58" s="41" t="s">
        <v>46</v>
      </c>
    </row>
    <row r="59" spans="1:16" ht="12.75" customHeight="1">
      <c r="A59" s="11" t="str">
        <f t="shared" si="6"/>
        <v>IBVS 3709 </v>
      </c>
      <c r="B59" s="3" t="str">
        <f t="shared" si="7"/>
        <v>II</v>
      </c>
      <c r="C59" s="11">
        <f t="shared" si="8"/>
        <v>46583.493000000002</v>
      </c>
      <c r="D59" t="str">
        <f t="shared" si="9"/>
        <v>vis</v>
      </c>
      <c r="E59">
        <f>VLOOKUP(C59,Active!C$21:E$973,3,FALSE)</f>
        <v>-14415.300491203388</v>
      </c>
      <c r="F59" s="3" t="s">
        <v>58</v>
      </c>
      <c r="G59" t="str">
        <f t="shared" si="10"/>
        <v>46583.493</v>
      </c>
      <c r="H59" s="11">
        <f t="shared" si="11"/>
        <v>-13003.5</v>
      </c>
      <c r="I59" s="38" t="s">
        <v>228</v>
      </c>
      <c r="J59" s="39" t="s">
        <v>229</v>
      </c>
      <c r="K59" s="38">
        <v>-13003.5</v>
      </c>
      <c r="L59" s="38" t="s">
        <v>230</v>
      </c>
      <c r="M59" s="39" t="s">
        <v>125</v>
      </c>
      <c r="N59" s="39"/>
      <c r="O59" s="40" t="s">
        <v>175</v>
      </c>
      <c r="P59" s="41" t="s">
        <v>46</v>
      </c>
    </row>
    <row r="60" spans="1:16" ht="12.75" customHeight="1">
      <c r="A60" s="11" t="str">
        <f t="shared" si="6"/>
        <v>IBVS 3709 </v>
      </c>
      <c r="B60" s="3" t="str">
        <f t="shared" si="7"/>
        <v>II</v>
      </c>
      <c r="C60" s="11">
        <f t="shared" si="8"/>
        <v>46588.483</v>
      </c>
      <c r="D60" t="str">
        <f t="shared" si="9"/>
        <v>vis</v>
      </c>
      <c r="E60">
        <f>VLOOKUP(C60,Active!C$21:E$973,3,FALSE)</f>
        <v>-14404.333578751881</v>
      </c>
      <c r="F60" s="3" t="s">
        <v>58</v>
      </c>
      <c r="G60" t="str">
        <f t="shared" si="10"/>
        <v>46588.483</v>
      </c>
      <c r="H60" s="11">
        <f t="shared" si="11"/>
        <v>-12992.5</v>
      </c>
      <c r="I60" s="38" t="s">
        <v>231</v>
      </c>
      <c r="J60" s="39" t="s">
        <v>232</v>
      </c>
      <c r="K60" s="38">
        <v>-12992.5</v>
      </c>
      <c r="L60" s="38" t="s">
        <v>211</v>
      </c>
      <c r="M60" s="39" t="s">
        <v>125</v>
      </c>
      <c r="N60" s="39"/>
      <c r="O60" s="40" t="s">
        <v>175</v>
      </c>
      <c r="P60" s="41" t="s">
        <v>46</v>
      </c>
    </row>
    <row r="61" spans="1:16" ht="12.75" customHeight="1">
      <c r="A61" s="11" t="str">
        <f t="shared" si="6"/>
        <v>IBVS 3709 </v>
      </c>
      <c r="B61" s="3" t="str">
        <f t="shared" si="7"/>
        <v>I</v>
      </c>
      <c r="C61" s="11">
        <f t="shared" si="8"/>
        <v>46601.453000000001</v>
      </c>
      <c r="D61" t="str">
        <f t="shared" si="9"/>
        <v>vis</v>
      </c>
      <c r="E61">
        <f>VLOOKUP(C61,Active!C$21:E$973,3,FALSE)</f>
        <v>-14375.828397490133</v>
      </c>
      <c r="F61" s="3" t="s">
        <v>58</v>
      </c>
      <c r="G61" t="str">
        <f t="shared" si="10"/>
        <v>46601.453</v>
      </c>
      <c r="H61" s="11">
        <f t="shared" si="11"/>
        <v>-12964</v>
      </c>
      <c r="I61" s="38" t="s">
        <v>233</v>
      </c>
      <c r="J61" s="39" t="s">
        <v>234</v>
      </c>
      <c r="K61" s="38">
        <v>-12964</v>
      </c>
      <c r="L61" s="38" t="s">
        <v>235</v>
      </c>
      <c r="M61" s="39" t="s">
        <v>125</v>
      </c>
      <c r="N61" s="39"/>
      <c r="O61" s="40" t="s">
        <v>175</v>
      </c>
      <c r="P61" s="41" t="s">
        <v>46</v>
      </c>
    </row>
    <row r="62" spans="1:16" ht="12.75" customHeight="1">
      <c r="A62" s="11" t="str">
        <f t="shared" si="6"/>
        <v> GEOS 18 </v>
      </c>
      <c r="B62" s="3" t="str">
        <f t="shared" si="7"/>
        <v>I</v>
      </c>
      <c r="C62" s="11">
        <f t="shared" si="8"/>
        <v>46622.383000000002</v>
      </c>
      <c r="D62" t="str">
        <f t="shared" si="9"/>
        <v>vis</v>
      </c>
      <c r="E62">
        <f>VLOOKUP(C62,Active!C$21:E$973,3,FALSE)</f>
        <v>-14329.828902979085</v>
      </c>
      <c r="F62" s="3" t="s">
        <v>58</v>
      </c>
      <c r="G62" t="str">
        <f t="shared" si="10"/>
        <v>46622.383</v>
      </c>
      <c r="H62" s="11">
        <f t="shared" si="11"/>
        <v>-12918</v>
      </c>
      <c r="I62" s="38" t="s">
        <v>236</v>
      </c>
      <c r="J62" s="39" t="s">
        <v>237</v>
      </c>
      <c r="K62" s="38">
        <v>-12918</v>
      </c>
      <c r="L62" s="38" t="s">
        <v>235</v>
      </c>
      <c r="M62" s="39" t="s">
        <v>189</v>
      </c>
      <c r="N62" s="39"/>
      <c r="O62" s="40" t="s">
        <v>238</v>
      </c>
      <c r="P62" s="40" t="s">
        <v>47</v>
      </c>
    </row>
    <row r="63" spans="1:16" ht="12.75" customHeight="1">
      <c r="A63" s="11" t="str">
        <f t="shared" si="6"/>
        <v>IBVS 3709 </v>
      </c>
      <c r="B63" s="3" t="str">
        <f t="shared" si="7"/>
        <v>I</v>
      </c>
      <c r="C63" s="11">
        <f t="shared" si="8"/>
        <v>46672.419000000002</v>
      </c>
      <c r="D63" t="str">
        <f t="shared" si="9"/>
        <v>vis</v>
      </c>
      <c r="E63">
        <f>VLOOKUP(C63,Active!C$21:E$973,3,FALSE)</f>
        <v>-14219.86088064966</v>
      </c>
      <c r="F63" s="3" t="s">
        <v>58</v>
      </c>
      <c r="G63" t="str">
        <f t="shared" si="10"/>
        <v>46672.419</v>
      </c>
      <c r="H63" s="11">
        <f t="shared" si="11"/>
        <v>-12808</v>
      </c>
      <c r="I63" s="38" t="s">
        <v>239</v>
      </c>
      <c r="J63" s="39" t="s">
        <v>240</v>
      </c>
      <c r="K63" s="38">
        <v>-12808</v>
      </c>
      <c r="L63" s="38" t="s">
        <v>132</v>
      </c>
      <c r="M63" s="39" t="s">
        <v>125</v>
      </c>
      <c r="N63" s="39"/>
      <c r="O63" s="40" t="s">
        <v>175</v>
      </c>
      <c r="P63" s="41" t="s">
        <v>46</v>
      </c>
    </row>
    <row r="64" spans="1:16" ht="12.75" customHeight="1">
      <c r="A64" s="11" t="str">
        <f t="shared" si="6"/>
        <v>IBVS 3709 </v>
      </c>
      <c r="B64" s="3" t="str">
        <f t="shared" si="7"/>
        <v>II</v>
      </c>
      <c r="C64" s="11">
        <f t="shared" si="8"/>
        <v>46880.59</v>
      </c>
      <c r="D64" t="str">
        <f t="shared" si="9"/>
        <v>vis</v>
      </c>
      <c r="E64">
        <f>VLOOKUP(C64,Active!C$21:E$973,3,FALSE)</f>
        <v>-13762.347226953558</v>
      </c>
      <c r="F64" s="3" t="s">
        <v>58</v>
      </c>
      <c r="G64" t="str">
        <f t="shared" si="10"/>
        <v>46880.590</v>
      </c>
      <c r="H64" s="11">
        <f t="shared" si="11"/>
        <v>-12350.5</v>
      </c>
      <c r="I64" s="38" t="s">
        <v>241</v>
      </c>
      <c r="J64" s="39" t="s">
        <v>242</v>
      </c>
      <c r="K64" s="38">
        <v>-12350.5</v>
      </c>
      <c r="L64" s="38" t="s">
        <v>100</v>
      </c>
      <c r="M64" s="39" t="s">
        <v>125</v>
      </c>
      <c r="N64" s="39"/>
      <c r="O64" s="40" t="s">
        <v>175</v>
      </c>
      <c r="P64" s="41" t="s">
        <v>46</v>
      </c>
    </row>
    <row r="65" spans="1:16" ht="12.75" customHeight="1">
      <c r="A65" s="11" t="str">
        <f t="shared" si="6"/>
        <v> GEOS 18 </v>
      </c>
      <c r="B65" s="3" t="str">
        <f t="shared" si="7"/>
        <v>II</v>
      </c>
      <c r="C65" s="11">
        <f t="shared" si="8"/>
        <v>46999.35</v>
      </c>
      <c r="D65" t="str">
        <f t="shared" si="9"/>
        <v>vis</v>
      </c>
      <c r="E65">
        <f>VLOOKUP(C65,Active!C$21:E$973,3,FALSE)</f>
        <v>-13501.33910616367</v>
      </c>
      <c r="F65" s="3" t="s">
        <v>58</v>
      </c>
      <c r="G65" t="str">
        <f t="shared" si="10"/>
        <v>46999.350</v>
      </c>
      <c r="H65" s="11">
        <f t="shared" si="11"/>
        <v>-12089.5</v>
      </c>
      <c r="I65" s="38" t="s">
        <v>243</v>
      </c>
      <c r="J65" s="39" t="s">
        <v>244</v>
      </c>
      <c r="K65" s="38">
        <v>-12089.5</v>
      </c>
      <c r="L65" s="38" t="s">
        <v>245</v>
      </c>
      <c r="M65" s="39" t="s">
        <v>189</v>
      </c>
      <c r="N65" s="39"/>
      <c r="O65" s="40" t="s">
        <v>238</v>
      </c>
      <c r="P65" s="40" t="s">
        <v>47</v>
      </c>
    </row>
    <row r="66" spans="1:16" ht="12.75" customHeight="1">
      <c r="A66" s="11" t="str">
        <f t="shared" si="6"/>
        <v> GEOS 18 </v>
      </c>
      <c r="B66" s="3" t="str">
        <f t="shared" si="7"/>
        <v>I</v>
      </c>
      <c r="C66" s="11">
        <f t="shared" si="8"/>
        <v>47011.415000000001</v>
      </c>
      <c r="D66" t="str">
        <f t="shared" si="9"/>
        <v>vis</v>
      </c>
      <c r="E66">
        <f>VLOOKUP(C66,Active!C$21:E$973,3,FALSE)</f>
        <v>-13474.82291403391</v>
      </c>
      <c r="F66" s="3" t="s">
        <v>58</v>
      </c>
      <c r="G66" t="str">
        <f t="shared" si="10"/>
        <v>47011.415</v>
      </c>
      <c r="H66" s="11">
        <f t="shared" si="11"/>
        <v>-12063</v>
      </c>
      <c r="I66" s="38" t="s">
        <v>246</v>
      </c>
      <c r="J66" s="39" t="s">
        <v>247</v>
      </c>
      <c r="K66" s="38">
        <v>-12063</v>
      </c>
      <c r="L66" s="38" t="s">
        <v>248</v>
      </c>
      <c r="M66" s="39" t="s">
        <v>189</v>
      </c>
      <c r="N66" s="39"/>
      <c r="O66" s="40" t="s">
        <v>238</v>
      </c>
      <c r="P66" s="40" t="s">
        <v>47</v>
      </c>
    </row>
    <row r="67" spans="1:16" ht="12.75" customHeight="1">
      <c r="A67" s="11" t="str">
        <f t="shared" si="6"/>
        <v> GEOS 18 </v>
      </c>
      <c r="B67" s="3" t="str">
        <f t="shared" si="7"/>
        <v>II</v>
      </c>
      <c r="C67" s="11">
        <f t="shared" si="8"/>
        <v>47024.383999999998</v>
      </c>
      <c r="D67" t="str">
        <f t="shared" si="9"/>
        <v>vis</v>
      </c>
      <c r="E67">
        <f>VLOOKUP(C67,Active!C$21:E$973,3,FALSE)</f>
        <v>-13446.319930550217</v>
      </c>
      <c r="F67" s="3" t="s">
        <v>58</v>
      </c>
      <c r="G67" t="str">
        <f t="shared" si="10"/>
        <v>47024.384</v>
      </c>
      <c r="H67" s="11">
        <f t="shared" si="11"/>
        <v>-12034.5</v>
      </c>
      <c r="I67" s="38" t="s">
        <v>249</v>
      </c>
      <c r="J67" s="39" t="s">
        <v>250</v>
      </c>
      <c r="K67" s="38">
        <v>-12034.5</v>
      </c>
      <c r="L67" s="38" t="s">
        <v>251</v>
      </c>
      <c r="M67" s="39" t="s">
        <v>189</v>
      </c>
      <c r="N67" s="39"/>
      <c r="O67" s="40" t="s">
        <v>238</v>
      </c>
      <c r="P67" s="40" t="s">
        <v>47</v>
      </c>
    </row>
    <row r="68" spans="1:16" ht="12.75" customHeight="1">
      <c r="A68" s="11" t="str">
        <f t="shared" si="6"/>
        <v>IBVS 3709 </v>
      </c>
      <c r="B68" s="3" t="str">
        <f t="shared" si="7"/>
        <v>II</v>
      </c>
      <c r="C68" s="11">
        <f t="shared" si="8"/>
        <v>47034.404999999999</v>
      </c>
      <c r="D68" t="str">
        <f t="shared" si="9"/>
        <v>vis</v>
      </c>
      <c r="E68">
        <f>VLOOKUP(C68,Active!C$21:E$973,3,FALSE)</f>
        <v>-13424.295996747291</v>
      </c>
      <c r="F68" s="3" t="s">
        <v>58</v>
      </c>
      <c r="G68" t="str">
        <f t="shared" si="10"/>
        <v>47034.405</v>
      </c>
      <c r="H68" s="11">
        <f t="shared" si="11"/>
        <v>-12012.5</v>
      </c>
      <c r="I68" s="38" t="s">
        <v>252</v>
      </c>
      <c r="J68" s="39" t="s">
        <v>253</v>
      </c>
      <c r="K68" s="38">
        <v>-12012.5</v>
      </c>
      <c r="L68" s="38" t="s">
        <v>254</v>
      </c>
      <c r="M68" s="39" t="s">
        <v>125</v>
      </c>
      <c r="N68" s="39"/>
      <c r="O68" s="40" t="s">
        <v>175</v>
      </c>
      <c r="P68" s="41" t="s">
        <v>46</v>
      </c>
    </row>
    <row r="69" spans="1:16" ht="12.75" customHeight="1">
      <c r="A69" s="11" t="str">
        <f t="shared" si="6"/>
        <v> GEOS 18 </v>
      </c>
      <c r="B69" s="3" t="str">
        <f t="shared" si="7"/>
        <v>I</v>
      </c>
      <c r="C69" s="11">
        <f t="shared" si="8"/>
        <v>47037.339</v>
      </c>
      <c r="D69" t="str">
        <f t="shared" si="9"/>
        <v>vis</v>
      </c>
      <c r="E69">
        <f>VLOOKUP(C69,Active!C$21:E$973,3,FALSE)</f>
        <v>-13417.847715959166</v>
      </c>
      <c r="F69" s="3" t="s">
        <v>58</v>
      </c>
      <c r="G69" t="str">
        <f t="shared" si="10"/>
        <v>47037.339</v>
      </c>
      <c r="H69" s="11">
        <f t="shared" si="11"/>
        <v>-12006</v>
      </c>
      <c r="I69" s="38" t="s">
        <v>255</v>
      </c>
      <c r="J69" s="39" t="s">
        <v>256</v>
      </c>
      <c r="K69" s="38">
        <v>-12006</v>
      </c>
      <c r="L69" s="38" t="s">
        <v>196</v>
      </c>
      <c r="M69" s="39" t="s">
        <v>189</v>
      </c>
      <c r="N69" s="39"/>
      <c r="O69" s="40" t="s">
        <v>238</v>
      </c>
      <c r="P69" s="40" t="s">
        <v>47</v>
      </c>
    </row>
    <row r="70" spans="1:16" ht="12.75" customHeight="1">
      <c r="A70" s="11" t="str">
        <f t="shared" si="6"/>
        <v> GEOS 18 </v>
      </c>
      <c r="B70" s="3" t="str">
        <f t="shared" si="7"/>
        <v>I</v>
      </c>
      <c r="C70" s="11">
        <f t="shared" si="8"/>
        <v>47303.521999999997</v>
      </c>
      <c r="D70" t="str">
        <f t="shared" si="9"/>
        <v>vis</v>
      </c>
      <c r="E70">
        <f>VLOOKUP(C70,Active!C$21:E$973,3,FALSE)</f>
        <v>-12832.836562235585</v>
      </c>
      <c r="F70" s="3" t="s">
        <v>58</v>
      </c>
      <c r="G70" t="str">
        <f t="shared" si="10"/>
        <v>47303.522</v>
      </c>
      <c r="H70" s="11">
        <f t="shared" si="11"/>
        <v>-11421</v>
      </c>
      <c r="I70" s="38" t="s">
        <v>257</v>
      </c>
      <c r="J70" s="39" t="s">
        <v>258</v>
      </c>
      <c r="K70" s="38">
        <v>-11421</v>
      </c>
      <c r="L70" s="38" t="s">
        <v>200</v>
      </c>
      <c r="M70" s="39" t="s">
        <v>189</v>
      </c>
      <c r="N70" s="39"/>
      <c r="O70" s="40" t="s">
        <v>208</v>
      </c>
      <c r="P70" s="40" t="s">
        <v>47</v>
      </c>
    </row>
    <row r="71" spans="1:16" ht="12.75" customHeight="1">
      <c r="A71" s="11" t="str">
        <f t="shared" si="6"/>
        <v> GEOS 18 </v>
      </c>
      <c r="B71" s="3" t="str">
        <f t="shared" si="7"/>
        <v>II</v>
      </c>
      <c r="C71" s="11">
        <f t="shared" si="8"/>
        <v>47336.506999999998</v>
      </c>
      <c r="D71" t="str">
        <f t="shared" si="9"/>
        <v>vis</v>
      </c>
      <c r="E71">
        <f>VLOOKUP(C71,Active!C$21:E$973,3,FALSE)</f>
        <v>-12760.342853375241</v>
      </c>
      <c r="F71" s="3" t="s">
        <v>58</v>
      </c>
      <c r="G71" t="str">
        <f t="shared" si="10"/>
        <v>47336.507</v>
      </c>
      <c r="H71" s="11">
        <f t="shared" si="11"/>
        <v>-11348.5</v>
      </c>
      <c r="I71" s="38" t="s">
        <v>259</v>
      </c>
      <c r="J71" s="39" t="s">
        <v>260</v>
      </c>
      <c r="K71" s="38">
        <v>-11348.5</v>
      </c>
      <c r="L71" s="38" t="s">
        <v>261</v>
      </c>
      <c r="M71" s="39" t="s">
        <v>189</v>
      </c>
      <c r="N71" s="39"/>
      <c r="O71" s="40" t="s">
        <v>208</v>
      </c>
      <c r="P71" s="40" t="s">
        <v>47</v>
      </c>
    </row>
    <row r="72" spans="1:16" ht="12.75" customHeight="1">
      <c r="A72" s="11" t="str">
        <f t="shared" si="6"/>
        <v> GEOS 18 </v>
      </c>
      <c r="B72" s="3" t="str">
        <f t="shared" si="7"/>
        <v>I</v>
      </c>
      <c r="C72" s="11">
        <f t="shared" si="8"/>
        <v>47350.385999999999</v>
      </c>
      <c r="D72" t="str">
        <f t="shared" si="9"/>
        <v>vis</v>
      </c>
      <c r="E72">
        <f>VLOOKUP(C72,Active!C$21:E$973,3,FALSE)</f>
        <v>-12729.839891869322</v>
      </c>
      <c r="F72" s="3" t="s">
        <v>58</v>
      </c>
      <c r="G72" t="str">
        <f t="shared" si="10"/>
        <v>47350.386</v>
      </c>
      <c r="H72" s="11">
        <f t="shared" si="11"/>
        <v>-11318</v>
      </c>
      <c r="I72" s="38" t="s">
        <v>262</v>
      </c>
      <c r="J72" s="39" t="s">
        <v>263</v>
      </c>
      <c r="K72" s="38">
        <v>-11318</v>
      </c>
      <c r="L72" s="38" t="s">
        <v>264</v>
      </c>
      <c r="M72" s="39" t="s">
        <v>189</v>
      </c>
      <c r="N72" s="39"/>
      <c r="O72" s="40" t="s">
        <v>238</v>
      </c>
      <c r="P72" s="40" t="s">
        <v>47</v>
      </c>
    </row>
    <row r="73" spans="1:16" ht="12.75" customHeight="1">
      <c r="A73" s="11" t="str">
        <f t="shared" si="6"/>
        <v> GEOS 18 </v>
      </c>
      <c r="B73" s="3" t="str">
        <f t="shared" si="7"/>
        <v>II</v>
      </c>
      <c r="C73" s="11">
        <f t="shared" si="8"/>
        <v>47352.44</v>
      </c>
      <c r="D73" t="str">
        <f t="shared" si="9"/>
        <v>vis</v>
      </c>
      <c r="E73">
        <f>VLOOKUP(C73,Active!C$21:E$973,3,FALSE)</f>
        <v>-12725.325655762019</v>
      </c>
      <c r="F73" s="3" t="s">
        <v>58</v>
      </c>
      <c r="G73" t="str">
        <f t="shared" si="10"/>
        <v>47352.440</v>
      </c>
      <c r="H73" s="11">
        <f t="shared" si="11"/>
        <v>-11313.5</v>
      </c>
      <c r="I73" s="38" t="s">
        <v>265</v>
      </c>
      <c r="J73" s="39" t="s">
        <v>266</v>
      </c>
      <c r="K73" s="38">
        <v>-11313.5</v>
      </c>
      <c r="L73" s="38" t="s">
        <v>267</v>
      </c>
      <c r="M73" s="39" t="s">
        <v>189</v>
      </c>
      <c r="N73" s="39"/>
      <c r="O73" s="40" t="s">
        <v>238</v>
      </c>
      <c r="P73" s="40" t="s">
        <v>47</v>
      </c>
    </row>
    <row r="74" spans="1:16" ht="12.75" customHeight="1">
      <c r="A74" s="11" t="str">
        <f t="shared" si="6"/>
        <v> GEOS 18 </v>
      </c>
      <c r="B74" s="3" t="str">
        <f t="shared" si="7"/>
        <v>II</v>
      </c>
      <c r="C74" s="11">
        <f t="shared" si="8"/>
        <v>47353.337</v>
      </c>
      <c r="D74" t="str">
        <f t="shared" si="9"/>
        <v>vis</v>
      </c>
      <c r="E74">
        <f>VLOOKUP(C74,Active!C$21:E$973,3,FALSE)</f>
        <v>-12723.354248854408</v>
      </c>
      <c r="F74" s="3" t="s">
        <v>58</v>
      </c>
      <c r="G74" t="str">
        <f t="shared" si="10"/>
        <v>47353.337</v>
      </c>
      <c r="H74" s="11">
        <f t="shared" si="11"/>
        <v>-11311.5</v>
      </c>
      <c r="I74" s="38" t="s">
        <v>268</v>
      </c>
      <c r="J74" s="39" t="s">
        <v>269</v>
      </c>
      <c r="K74" s="38">
        <v>-11311.5</v>
      </c>
      <c r="L74" s="38" t="s">
        <v>196</v>
      </c>
      <c r="M74" s="39" t="s">
        <v>189</v>
      </c>
      <c r="N74" s="39"/>
      <c r="O74" s="40" t="s">
        <v>238</v>
      </c>
      <c r="P74" s="40" t="s">
        <v>47</v>
      </c>
    </row>
    <row r="75" spans="1:16" ht="12.75" customHeight="1">
      <c r="A75" s="11" t="str">
        <f t="shared" ref="A75:A91" si="12">P75</f>
        <v> GEOS 18 </v>
      </c>
      <c r="B75" s="3" t="str">
        <f t="shared" ref="B75:B91" si="13">IF(H75=INT(H75),"I","II")</f>
        <v>I</v>
      </c>
      <c r="C75" s="11">
        <f t="shared" ref="C75:C91" si="14">1*G75</f>
        <v>47355.377999999997</v>
      </c>
      <c r="D75" t="str">
        <f t="shared" ref="D75:D91" si="15">VLOOKUP(F75,I$1:J$5,2,FALSE)</f>
        <v>vis</v>
      </c>
      <c r="E75">
        <f>VLOOKUP(C75,Active!C$21:E$973,3,FALSE)</f>
        <v>-12718.868583861722</v>
      </c>
      <c r="F75" s="3" t="s">
        <v>58</v>
      </c>
      <c r="G75" t="str">
        <f t="shared" ref="G75:G91" si="16">MID(I75,3,LEN(I75)-3)</f>
        <v>47355.378</v>
      </c>
      <c r="H75" s="11">
        <f t="shared" ref="H75:H91" si="17">1*K75</f>
        <v>-11307</v>
      </c>
      <c r="I75" s="38" t="s">
        <v>270</v>
      </c>
      <c r="J75" s="39" t="s">
        <v>271</v>
      </c>
      <c r="K75" s="38">
        <v>-11307</v>
      </c>
      <c r="L75" s="38" t="s">
        <v>272</v>
      </c>
      <c r="M75" s="39" t="s">
        <v>189</v>
      </c>
      <c r="N75" s="39"/>
      <c r="O75" s="40" t="s">
        <v>238</v>
      </c>
      <c r="P75" s="40" t="s">
        <v>47</v>
      </c>
    </row>
    <row r="76" spans="1:16" ht="12.75" customHeight="1">
      <c r="A76" s="11" t="str">
        <f t="shared" si="12"/>
        <v> GEOS 18 </v>
      </c>
      <c r="B76" s="3" t="str">
        <f t="shared" si="13"/>
        <v>II</v>
      </c>
      <c r="C76" s="11">
        <f t="shared" si="14"/>
        <v>47357.428</v>
      </c>
      <c r="D76" t="str">
        <f t="shared" si="15"/>
        <v>vis</v>
      </c>
      <c r="E76">
        <f>VLOOKUP(C76,Active!C$21:E$973,3,FALSE)</f>
        <v>-12714.363138866605</v>
      </c>
      <c r="F76" s="3" t="s">
        <v>58</v>
      </c>
      <c r="G76" t="str">
        <f t="shared" si="16"/>
        <v>47357.428</v>
      </c>
      <c r="H76" s="11">
        <f t="shared" si="17"/>
        <v>-11302.5</v>
      </c>
      <c r="I76" s="38" t="s">
        <v>273</v>
      </c>
      <c r="J76" s="39" t="s">
        <v>274</v>
      </c>
      <c r="K76" s="38">
        <v>-11302.5</v>
      </c>
      <c r="L76" s="38" t="s">
        <v>275</v>
      </c>
      <c r="M76" s="39" t="s">
        <v>189</v>
      </c>
      <c r="N76" s="39"/>
      <c r="O76" s="40" t="s">
        <v>276</v>
      </c>
      <c r="P76" s="40" t="s">
        <v>47</v>
      </c>
    </row>
    <row r="77" spans="1:16" ht="12.75" customHeight="1">
      <c r="A77" s="11" t="str">
        <f t="shared" si="12"/>
        <v> GEOS 18 </v>
      </c>
      <c r="B77" s="3" t="str">
        <f t="shared" si="13"/>
        <v>I</v>
      </c>
      <c r="C77" s="11">
        <f t="shared" si="14"/>
        <v>47360.377</v>
      </c>
      <c r="D77" t="str">
        <f t="shared" si="15"/>
        <v>vis</v>
      </c>
      <c r="E77">
        <f>VLOOKUP(C77,Active!C$21:E$973,3,FALSE)</f>
        <v>-12707.881891407786</v>
      </c>
      <c r="F77" s="3" t="s">
        <v>58</v>
      </c>
      <c r="G77" t="str">
        <f t="shared" si="16"/>
        <v>47360.377</v>
      </c>
      <c r="H77" s="11">
        <f t="shared" si="17"/>
        <v>-11296</v>
      </c>
      <c r="I77" s="38" t="s">
        <v>277</v>
      </c>
      <c r="J77" s="39" t="s">
        <v>278</v>
      </c>
      <c r="K77" s="38">
        <v>-11296</v>
      </c>
      <c r="L77" s="38" t="s">
        <v>193</v>
      </c>
      <c r="M77" s="39" t="s">
        <v>189</v>
      </c>
      <c r="N77" s="39"/>
      <c r="O77" s="40" t="s">
        <v>238</v>
      </c>
      <c r="P77" s="40" t="s">
        <v>47</v>
      </c>
    </row>
    <row r="78" spans="1:16" ht="12.75" customHeight="1">
      <c r="A78" s="11" t="str">
        <f t="shared" si="12"/>
        <v> GEOS 18 </v>
      </c>
      <c r="B78" s="3" t="str">
        <f t="shared" si="13"/>
        <v>II</v>
      </c>
      <c r="C78" s="11">
        <f t="shared" si="14"/>
        <v>47362.432999999997</v>
      </c>
      <c r="D78" t="str">
        <f t="shared" si="15"/>
        <v>vis</v>
      </c>
      <c r="E78">
        <f>VLOOKUP(C78,Active!C$21:E$973,3,FALSE)</f>
        <v>-12703.363259744403</v>
      </c>
      <c r="F78" s="3" t="s">
        <v>58</v>
      </c>
      <c r="G78" t="str">
        <f t="shared" si="16"/>
        <v>47362.433</v>
      </c>
      <c r="H78" s="11">
        <f t="shared" si="17"/>
        <v>-11291.5</v>
      </c>
      <c r="I78" s="38" t="s">
        <v>279</v>
      </c>
      <c r="J78" s="39" t="s">
        <v>280</v>
      </c>
      <c r="K78" s="38">
        <v>-11291.5</v>
      </c>
      <c r="L78" s="38" t="s">
        <v>275</v>
      </c>
      <c r="M78" s="39" t="s">
        <v>189</v>
      </c>
      <c r="N78" s="39"/>
      <c r="O78" s="40" t="s">
        <v>238</v>
      </c>
      <c r="P78" s="40" t="s">
        <v>47</v>
      </c>
    </row>
    <row r="79" spans="1:16" ht="12.75" customHeight="1">
      <c r="A79" s="11" t="str">
        <f t="shared" si="12"/>
        <v> GEOS 18 </v>
      </c>
      <c r="B79" s="3" t="str">
        <f t="shared" si="13"/>
        <v>II</v>
      </c>
      <c r="C79" s="11">
        <f t="shared" si="14"/>
        <v>47362.447</v>
      </c>
      <c r="D79" t="str">
        <f t="shared" si="15"/>
        <v>vis</v>
      </c>
      <c r="E79">
        <f>VLOOKUP(C79,Active!C$21:E$973,3,FALSE)</f>
        <v>-12703.332490851748</v>
      </c>
      <c r="F79" s="3" t="s">
        <v>58</v>
      </c>
      <c r="G79" t="str">
        <f t="shared" si="16"/>
        <v>47362.447</v>
      </c>
      <c r="H79" s="11">
        <f t="shared" si="17"/>
        <v>-11291.5</v>
      </c>
      <c r="I79" s="38" t="s">
        <v>281</v>
      </c>
      <c r="J79" s="39" t="s">
        <v>282</v>
      </c>
      <c r="K79" s="38">
        <v>-11291.5</v>
      </c>
      <c r="L79" s="38" t="s">
        <v>283</v>
      </c>
      <c r="M79" s="39" t="s">
        <v>189</v>
      </c>
      <c r="N79" s="39"/>
      <c r="O79" s="40" t="s">
        <v>208</v>
      </c>
      <c r="P79" s="40" t="s">
        <v>47</v>
      </c>
    </row>
    <row r="80" spans="1:16" ht="12.75" customHeight="1">
      <c r="A80" s="11" t="str">
        <f t="shared" si="12"/>
        <v> GEOS 18 </v>
      </c>
      <c r="B80" s="3" t="str">
        <f t="shared" si="13"/>
        <v>I</v>
      </c>
      <c r="C80" s="11">
        <f t="shared" si="14"/>
        <v>47385.423999999999</v>
      </c>
      <c r="D80" t="str">
        <f t="shared" si="15"/>
        <v>vis</v>
      </c>
      <c r="E80">
        <f>VLOOKUP(C80,Active!C$21:E$973,3,FALSE)</f>
        <v>-12652.834144679729</v>
      </c>
      <c r="F80" s="3" t="s">
        <v>58</v>
      </c>
      <c r="G80" t="str">
        <f t="shared" si="16"/>
        <v>47385.424</v>
      </c>
      <c r="H80" s="11">
        <f t="shared" si="17"/>
        <v>-11241</v>
      </c>
      <c r="I80" s="38" t="s">
        <v>284</v>
      </c>
      <c r="J80" s="39" t="s">
        <v>285</v>
      </c>
      <c r="K80" s="38">
        <v>-11241</v>
      </c>
      <c r="L80" s="38" t="s">
        <v>188</v>
      </c>
      <c r="M80" s="39" t="s">
        <v>189</v>
      </c>
      <c r="N80" s="39"/>
      <c r="O80" s="40" t="s">
        <v>286</v>
      </c>
      <c r="P80" s="40" t="s">
        <v>47</v>
      </c>
    </row>
    <row r="81" spans="1:16" ht="12.75" customHeight="1">
      <c r="A81" s="11" t="str">
        <f t="shared" si="12"/>
        <v> GEOS 18 </v>
      </c>
      <c r="B81" s="3" t="str">
        <f t="shared" si="13"/>
        <v>II</v>
      </c>
      <c r="C81" s="11">
        <f t="shared" si="14"/>
        <v>47387.474000000002</v>
      </c>
      <c r="D81" t="str">
        <f t="shared" si="15"/>
        <v>vis</v>
      </c>
      <c r="E81">
        <f>VLOOKUP(C81,Active!C$21:E$973,3,FALSE)</f>
        <v>-12648.328699684615</v>
      </c>
      <c r="F81" s="3" t="s">
        <v>58</v>
      </c>
      <c r="G81" t="str">
        <f t="shared" si="16"/>
        <v>47387.474</v>
      </c>
      <c r="H81" s="11">
        <f t="shared" si="17"/>
        <v>-11236.5</v>
      </c>
      <c r="I81" s="38" t="s">
        <v>287</v>
      </c>
      <c r="J81" s="39" t="s">
        <v>288</v>
      </c>
      <c r="K81" s="38">
        <v>-11236.5</v>
      </c>
      <c r="L81" s="38" t="s">
        <v>251</v>
      </c>
      <c r="M81" s="39" t="s">
        <v>189</v>
      </c>
      <c r="N81" s="39"/>
      <c r="O81" s="40" t="s">
        <v>190</v>
      </c>
      <c r="P81" s="40" t="s">
        <v>47</v>
      </c>
    </row>
    <row r="82" spans="1:16" ht="12.75" customHeight="1">
      <c r="A82" s="11" t="str">
        <f t="shared" si="12"/>
        <v> GEOS 18 </v>
      </c>
      <c r="B82" s="3" t="str">
        <f t="shared" si="13"/>
        <v>II</v>
      </c>
      <c r="C82" s="11">
        <f t="shared" si="14"/>
        <v>47387.474000000002</v>
      </c>
      <c r="D82" t="str">
        <f t="shared" si="15"/>
        <v>vis</v>
      </c>
      <c r="E82">
        <f>VLOOKUP(C82,Active!C$21:E$973,3,FALSE)</f>
        <v>-12648.328699684615</v>
      </c>
      <c r="F82" s="3" t="s">
        <v>58</v>
      </c>
      <c r="G82" t="str">
        <f t="shared" si="16"/>
        <v>47387.474</v>
      </c>
      <c r="H82" s="11">
        <f t="shared" si="17"/>
        <v>-11236.5</v>
      </c>
      <c r="I82" s="38" t="s">
        <v>287</v>
      </c>
      <c r="J82" s="39" t="s">
        <v>288</v>
      </c>
      <c r="K82" s="38">
        <v>-11236.5</v>
      </c>
      <c r="L82" s="38" t="s">
        <v>251</v>
      </c>
      <c r="M82" s="39" t="s">
        <v>189</v>
      </c>
      <c r="N82" s="39"/>
      <c r="O82" s="40" t="s">
        <v>286</v>
      </c>
      <c r="P82" s="40" t="s">
        <v>47</v>
      </c>
    </row>
    <row r="83" spans="1:16" ht="12.75" customHeight="1">
      <c r="A83" s="11" t="str">
        <f t="shared" si="12"/>
        <v> GEOS 18 </v>
      </c>
      <c r="B83" s="3" t="str">
        <f t="shared" si="13"/>
        <v>II</v>
      </c>
      <c r="C83" s="11">
        <f t="shared" si="14"/>
        <v>47388.37</v>
      </c>
      <c r="D83" t="str">
        <f t="shared" si="15"/>
        <v>vis</v>
      </c>
      <c r="E83">
        <f>VLOOKUP(C83,Active!C$21:E$973,3,FALSE)</f>
        <v>-12646.359490555042</v>
      </c>
      <c r="F83" s="3" t="s">
        <v>58</v>
      </c>
      <c r="G83" t="str">
        <f t="shared" si="16"/>
        <v>47388.370</v>
      </c>
      <c r="H83" s="11">
        <f t="shared" si="17"/>
        <v>-11234.5</v>
      </c>
      <c r="I83" s="38" t="s">
        <v>289</v>
      </c>
      <c r="J83" s="39" t="s">
        <v>290</v>
      </c>
      <c r="K83" s="38">
        <v>-11234.5</v>
      </c>
      <c r="L83" s="38" t="s">
        <v>100</v>
      </c>
      <c r="M83" s="39" t="s">
        <v>189</v>
      </c>
      <c r="N83" s="39"/>
      <c r="O83" s="40" t="s">
        <v>291</v>
      </c>
      <c r="P83" s="40" t="s">
        <v>47</v>
      </c>
    </row>
    <row r="84" spans="1:16" ht="12.75" customHeight="1">
      <c r="A84" s="11" t="str">
        <f t="shared" si="12"/>
        <v> GEOS 18 </v>
      </c>
      <c r="B84" s="3" t="str">
        <f t="shared" si="13"/>
        <v>II</v>
      </c>
      <c r="C84" s="11">
        <f t="shared" si="14"/>
        <v>47388.383999999998</v>
      </c>
      <c r="D84" t="str">
        <f t="shared" si="15"/>
        <v>vis</v>
      </c>
      <c r="E84">
        <f>VLOOKUP(C84,Active!C$21:E$973,3,FALSE)</f>
        <v>-12646.328721662403</v>
      </c>
      <c r="F84" s="3" t="s">
        <v>58</v>
      </c>
      <c r="G84" t="str">
        <f t="shared" si="16"/>
        <v>47388.384</v>
      </c>
      <c r="H84" s="11">
        <f t="shared" si="17"/>
        <v>-11234.5</v>
      </c>
      <c r="I84" s="38" t="s">
        <v>292</v>
      </c>
      <c r="J84" s="39" t="s">
        <v>293</v>
      </c>
      <c r="K84" s="38">
        <v>-11234.5</v>
      </c>
      <c r="L84" s="38" t="s">
        <v>251</v>
      </c>
      <c r="M84" s="39" t="s">
        <v>189</v>
      </c>
      <c r="N84" s="39"/>
      <c r="O84" s="40" t="s">
        <v>294</v>
      </c>
      <c r="P84" s="40" t="s">
        <v>47</v>
      </c>
    </row>
    <row r="85" spans="1:16" ht="12.75" customHeight="1">
      <c r="A85" s="11" t="str">
        <f t="shared" si="12"/>
        <v> GEOS 18 </v>
      </c>
      <c r="B85" s="3" t="str">
        <f t="shared" si="13"/>
        <v>II</v>
      </c>
      <c r="C85" s="11">
        <f t="shared" si="14"/>
        <v>47388.387000000002</v>
      </c>
      <c r="D85" t="str">
        <f t="shared" si="15"/>
        <v>vis</v>
      </c>
      <c r="E85">
        <f>VLOOKUP(C85,Active!C$21:E$973,3,FALSE)</f>
        <v>-12646.322128328255</v>
      </c>
      <c r="F85" s="3" t="s">
        <v>58</v>
      </c>
      <c r="G85" t="str">
        <f t="shared" si="16"/>
        <v>47388.387</v>
      </c>
      <c r="H85" s="11">
        <f t="shared" si="17"/>
        <v>-11234.5</v>
      </c>
      <c r="I85" s="38" t="s">
        <v>295</v>
      </c>
      <c r="J85" s="39" t="s">
        <v>296</v>
      </c>
      <c r="K85" s="38">
        <v>-11234.5</v>
      </c>
      <c r="L85" s="38" t="s">
        <v>297</v>
      </c>
      <c r="M85" s="39" t="s">
        <v>189</v>
      </c>
      <c r="N85" s="39"/>
      <c r="O85" s="40" t="s">
        <v>238</v>
      </c>
      <c r="P85" s="40" t="s">
        <v>47</v>
      </c>
    </row>
    <row r="86" spans="1:16" ht="12.75" customHeight="1">
      <c r="A86" s="11" t="str">
        <f t="shared" si="12"/>
        <v> GEOS 18 </v>
      </c>
      <c r="B86" s="3" t="str">
        <f t="shared" si="13"/>
        <v>II</v>
      </c>
      <c r="C86" s="11">
        <f t="shared" si="14"/>
        <v>47392.453000000001</v>
      </c>
      <c r="D86" t="str">
        <f t="shared" si="15"/>
        <v>vis</v>
      </c>
      <c r="E86">
        <f>VLOOKUP(C86,Active!C$21:E$973,3,FALSE)</f>
        <v>-12637.385962791614</v>
      </c>
      <c r="F86" s="3" t="s">
        <v>58</v>
      </c>
      <c r="G86" t="str">
        <f t="shared" si="16"/>
        <v>47392.453</v>
      </c>
      <c r="H86" s="11">
        <f t="shared" si="17"/>
        <v>-11225.5</v>
      </c>
      <c r="I86" s="38" t="s">
        <v>298</v>
      </c>
      <c r="J86" s="39" t="s">
        <v>299</v>
      </c>
      <c r="K86" s="38">
        <v>-11225.5</v>
      </c>
      <c r="L86" s="38" t="s">
        <v>172</v>
      </c>
      <c r="M86" s="39" t="s">
        <v>189</v>
      </c>
      <c r="N86" s="39"/>
      <c r="O86" s="40" t="s">
        <v>238</v>
      </c>
      <c r="P86" s="40" t="s">
        <v>47</v>
      </c>
    </row>
    <row r="87" spans="1:16" ht="12.75" customHeight="1">
      <c r="A87" s="11" t="str">
        <f t="shared" si="12"/>
        <v> GEOS 18 </v>
      </c>
      <c r="B87" s="3" t="str">
        <f t="shared" si="13"/>
        <v>II</v>
      </c>
      <c r="C87" s="11">
        <f t="shared" si="14"/>
        <v>47392.457000000002</v>
      </c>
      <c r="D87" t="str">
        <f t="shared" si="15"/>
        <v>vis</v>
      </c>
      <c r="E87">
        <f>VLOOKUP(C87,Active!C$21:E$973,3,FALSE)</f>
        <v>-12637.377171679427</v>
      </c>
      <c r="F87" s="3" t="s">
        <v>58</v>
      </c>
      <c r="G87" t="str">
        <f t="shared" si="16"/>
        <v>47392.457</v>
      </c>
      <c r="H87" s="11">
        <f t="shared" si="17"/>
        <v>-11225.5</v>
      </c>
      <c r="I87" s="38" t="s">
        <v>300</v>
      </c>
      <c r="J87" s="39" t="s">
        <v>301</v>
      </c>
      <c r="K87" s="38">
        <v>-11225.5</v>
      </c>
      <c r="L87" s="38" t="s">
        <v>132</v>
      </c>
      <c r="M87" s="39" t="s">
        <v>189</v>
      </c>
      <c r="N87" s="39"/>
      <c r="O87" s="40" t="s">
        <v>291</v>
      </c>
      <c r="P87" s="40" t="s">
        <v>47</v>
      </c>
    </row>
    <row r="88" spans="1:16" ht="12.75" customHeight="1">
      <c r="A88" s="11" t="str">
        <f t="shared" si="12"/>
        <v> GEOS 18 </v>
      </c>
      <c r="B88" s="3" t="str">
        <f t="shared" si="13"/>
        <v>II</v>
      </c>
      <c r="C88" s="11">
        <f t="shared" si="14"/>
        <v>47392.457999999999</v>
      </c>
      <c r="D88" t="str">
        <f t="shared" si="15"/>
        <v>vis</v>
      </c>
      <c r="E88">
        <f>VLOOKUP(C88,Active!C$21:E$973,3,FALSE)</f>
        <v>-12637.374973901387</v>
      </c>
      <c r="F88" s="3" t="s">
        <v>58</v>
      </c>
      <c r="G88" t="str">
        <f t="shared" si="16"/>
        <v>47392.458</v>
      </c>
      <c r="H88" s="11">
        <f t="shared" si="17"/>
        <v>-11225.5</v>
      </c>
      <c r="I88" s="38" t="s">
        <v>302</v>
      </c>
      <c r="J88" s="39" t="s">
        <v>303</v>
      </c>
      <c r="K88" s="38">
        <v>-11225.5</v>
      </c>
      <c r="L88" s="38" t="s">
        <v>304</v>
      </c>
      <c r="M88" s="39" t="s">
        <v>189</v>
      </c>
      <c r="N88" s="39"/>
      <c r="O88" s="40" t="s">
        <v>294</v>
      </c>
      <c r="P88" s="40" t="s">
        <v>47</v>
      </c>
    </row>
    <row r="89" spans="1:16" ht="12.75" customHeight="1">
      <c r="A89" s="11" t="str">
        <f t="shared" si="12"/>
        <v> BBS 96 </v>
      </c>
      <c r="B89" s="3" t="str">
        <f t="shared" si="13"/>
        <v>I</v>
      </c>
      <c r="C89" s="11">
        <f t="shared" si="14"/>
        <v>48123.409</v>
      </c>
      <c r="D89" t="str">
        <f t="shared" si="15"/>
        <v>vis</v>
      </c>
      <c r="E89">
        <f>VLOOKUP(C89,Active!C$21:E$973,3,FALSE)</f>
        <v>-11030.906913110844</v>
      </c>
      <c r="F89" s="3" t="s">
        <v>58</v>
      </c>
      <c r="G89" t="str">
        <f t="shared" si="16"/>
        <v>48123.409</v>
      </c>
      <c r="H89" s="11">
        <f t="shared" si="17"/>
        <v>-9619</v>
      </c>
      <c r="I89" s="38" t="s">
        <v>305</v>
      </c>
      <c r="J89" s="39" t="s">
        <v>306</v>
      </c>
      <c r="K89" s="38">
        <v>-9619</v>
      </c>
      <c r="L89" s="38" t="s">
        <v>225</v>
      </c>
      <c r="M89" s="39" t="s">
        <v>189</v>
      </c>
      <c r="N89" s="39"/>
      <c r="O89" s="40" t="s">
        <v>307</v>
      </c>
      <c r="P89" s="40" t="s">
        <v>48</v>
      </c>
    </row>
    <row r="90" spans="1:16" ht="12.75" customHeight="1">
      <c r="A90" s="11" t="str">
        <f t="shared" si="12"/>
        <v> BBS 96 </v>
      </c>
      <c r="B90" s="3" t="str">
        <f t="shared" si="13"/>
        <v>II</v>
      </c>
      <c r="C90" s="11">
        <f t="shared" si="14"/>
        <v>48136.381000000001</v>
      </c>
      <c r="D90" t="str">
        <f t="shared" si="15"/>
        <v>vis</v>
      </c>
      <c r="E90">
        <f>VLOOKUP(C90,Active!C$21:E$973,3,FALSE)</f>
        <v>-11002.397336293005</v>
      </c>
      <c r="F90" s="3" t="str">
        <f>LEFT(M90,1)</f>
        <v>V</v>
      </c>
      <c r="G90" t="str">
        <f t="shared" si="16"/>
        <v>48136.381</v>
      </c>
      <c r="H90" s="11">
        <f t="shared" si="17"/>
        <v>-9590.5</v>
      </c>
      <c r="I90" s="38" t="s">
        <v>308</v>
      </c>
      <c r="J90" s="39" t="s">
        <v>309</v>
      </c>
      <c r="K90" s="38">
        <v>-9590.5</v>
      </c>
      <c r="L90" s="38" t="s">
        <v>135</v>
      </c>
      <c r="M90" s="39" t="s">
        <v>189</v>
      </c>
      <c r="N90" s="39"/>
      <c r="O90" s="40" t="s">
        <v>307</v>
      </c>
      <c r="P90" s="40" t="s">
        <v>48</v>
      </c>
    </row>
    <row r="91" spans="1:16" ht="12.75" customHeight="1">
      <c r="A91" s="11" t="str">
        <f t="shared" si="12"/>
        <v>VSB 45 </v>
      </c>
      <c r="B91" s="3" t="str">
        <f t="shared" si="13"/>
        <v>II</v>
      </c>
      <c r="C91" s="11">
        <f t="shared" si="14"/>
        <v>53886.2255</v>
      </c>
      <c r="D91" t="str">
        <f t="shared" si="15"/>
        <v>vis</v>
      </c>
      <c r="E91">
        <f>VLOOKUP(C91,Active!C$21:E$973,3,FALSE)</f>
        <v>1634.4846759925733</v>
      </c>
      <c r="F91" s="3" t="s">
        <v>58</v>
      </c>
      <c r="G91" t="str">
        <f t="shared" si="16"/>
        <v>53886.2255</v>
      </c>
      <c r="H91" s="11">
        <f t="shared" si="17"/>
        <v>3046.5</v>
      </c>
      <c r="I91" s="38" t="s">
        <v>310</v>
      </c>
      <c r="J91" s="39" t="s">
        <v>311</v>
      </c>
      <c r="K91" s="38" t="s">
        <v>312</v>
      </c>
      <c r="L91" s="38" t="s">
        <v>313</v>
      </c>
      <c r="M91" s="39" t="s">
        <v>72</v>
      </c>
      <c r="N91" s="39" t="s">
        <v>73</v>
      </c>
      <c r="O91" s="40" t="s">
        <v>314</v>
      </c>
      <c r="P91" s="41" t="s">
        <v>51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40" r:id="rId13"/>
    <hyperlink ref="P41" r:id="rId14"/>
    <hyperlink ref="P42" r:id="rId15"/>
    <hyperlink ref="P43" r:id="rId16"/>
    <hyperlink ref="P44" r:id="rId17"/>
    <hyperlink ref="P46" r:id="rId18"/>
    <hyperlink ref="P55" r:id="rId19"/>
    <hyperlink ref="P56" r:id="rId20"/>
    <hyperlink ref="P57" r:id="rId21"/>
    <hyperlink ref="P58" r:id="rId22"/>
    <hyperlink ref="P59" r:id="rId23"/>
    <hyperlink ref="P60" r:id="rId24"/>
    <hyperlink ref="P61" r:id="rId25"/>
    <hyperlink ref="P63" r:id="rId26"/>
    <hyperlink ref="P64" r:id="rId27"/>
    <hyperlink ref="P68" r:id="rId28"/>
    <hyperlink ref="P91" r:id="rId2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2024-02-28T04:26:38Z</dcterms:created>
  <dcterms:modified xsi:type="dcterms:W3CDTF">2024-02-28T04:26:38Z</dcterms:modified>
</cp:coreProperties>
</file>