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1B7E415-D626-45B3-BDF8-46033D856C1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3" i="1"/>
  <c r="F23" i="1"/>
  <c r="G23" i="1"/>
  <c r="I23" i="1"/>
  <c r="Q23" i="1"/>
  <c r="E22" i="1"/>
  <c r="F22" i="1"/>
  <c r="G22" i="1"/>
  <c r="I22" i="1"/>
  <c r="F11" i="1"/>
  <c r="Q22" i="1"/>
  <c r="G11" i="1"/>
  <c r="E21" i="1"/>
  <c r="F21" i="1"/>
  <c r="G21" i="1"/>
  <c r="H21" i="1"/>
  <c r="E15" i="1"/>
  <c r="C17" i="1"/>
  <c r="R22" i="1"/>
  <c r="Q21" i="1"/>
  <c r="C11" i="1"/>
  <c r="C12" i="1"/>
  <c r="C16" i="1" l="1"/>
  <c r="D18" i="1" s="1"/>
  <c r="O24" i="1"/>
  <c r="C15" i="1"/>
  <c r="O23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<sst xmlns="http://schemas.openxmlformats.org/spreadsheetml/2006/main" count="53" uniqueCount="47">
  <si>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</si>
  <si>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</si>
  <si>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</si>
  <si>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</si>
  <si>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</si>
  <si>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</si>
  <si>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</si>
  <si>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</si>
  <si>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</si>
  <si>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</si>
  <si>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</si>
  <si>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</si>
  <si>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</si>
  <si>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</si>
  <si>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</si>
  <si>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</si>
  <si>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</si>
  <si>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</si>
  <si>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</si>
  <si>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</si>
  <si>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</si>
  <si>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</si>
  <si>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</si>
  <si>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</si>
  <si>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</si>
  <si>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</si>
  <si>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</si>
  <si>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</si>
  <si>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</si>
  <si>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</si>
  <si>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</si>
  <si>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</si>
  <si>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</si>
  <si>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</si>
  <si>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</si>
  <si>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</si>
  <si>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</si>
  <si>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V2332 Oph / GSC 1008-1752</t>
  </si>
  <si>
    <t>EB</t>
  </si>
  <si>
    <t>Kreiner</t>
  </si>
  <si>
    <t>not avail.</t>
  </si>
  <si>
    <t>J.M. Kreiner, 2004, Acta Astronomica, vol. 54, pp 207-210.</t>
  </si>
  <si>
    <t>IBVS 5713</t>
  </si>
  <si>
    <t>I</t>
  </si>
  <si>
    <t>IBVS 5837</t>
  </si>
  <si>
    <t>IBVS 5945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</si>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</sst>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9" fillId="0" borderId="1" xfId="0" applyFont="1" applyFill="1" applyBorder="1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V2332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1956</c:v>
                </c:pt>
                <c:pt idx="2">
                  <c:v>3300</c:v>
                </c:pt>
                <c:pt idx="3">
                  <c:v>5192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A5-47F1-A0BE-B821A523A2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1956</c:v>
                </c:pt>
                <c:pt idx="2">
                  <c:v>3300</c:v>
                </c:pt>
                <c:pt idx="3">
                  <c:v>5192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1.0901999994530343E-3</c:v>
                </c:pt>
                <c:pt idx="2">
                  <c:v>-4.6499999734805897E-4</c:v>
                </c:pt>
                <c:pt idx="3">
                  <c:v>4.6564000003854744E-3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A5-47F1-A0BE-B821A523A2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1956</c:v>
                </c:pt>
                <c:pt idx="2">
                  <c:v>3300</c:v>
                </c:pt>
                <c:pt idx="3">
                  <c:v>5192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A5-47F1-A0BE-B821A523A2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1956</c:v>
                </c:pt>
                <c:pt idx="2">
                  <c:v>3300</c:v>
                </c:pt>
                <c:pt idx="3">
                  <c:v>5192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A5-47F1-A0BE-B821A523A2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1956</c:v>
                </c:pt>
                <c:pt idx="2">
                  <c:v>3300</c:v>
                </c:pt>
                <c:pt idx="3">
                  <c:v>5192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A5-47F1-A0BE-B821A523A2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1956</c:v>
                </c:pt>
                <c:pt idx="2">
                  <c:v>3300</c:v>
                </c:pt>
                <c:pt idx="3">
                  <c:v>5192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A5-47F1-A0BE-B821A523A2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1956</c:v>
                </c:pt>
                <c:pt idx="2">
                  <c:v>3300</c:v>
                </c:pt>
                <c:pt idx="3">
                  <c:v>5192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A5-47F1-A0BE-B821A523A2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1956</c:v>
                </c:pt>
                <c:pt idx="2">
                  <c:v>3300</c:v>
                </c:pt>
                <c:pt idx="3">
                  <c:v>5192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-6.7336936565579389E-4</c:v>
                </c:pt>
                <c:pt idx="1">
                  <c:v>8.196677248650953E-4</c:v>
                </c:pt>
                <c:pt idx="2">
                  <c:v>1.8455582410512278E-3</c:v>
                </c:pt>
                <c:pt idx="3">
                  <c:v>3.2897434022299199E-3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A5-47F1-A0BE-B821A523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138040"/>
        <c:axId val="1"/>
      </c:scatterChart>
      <c:valAx>
        <c:axId val="71713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13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24E6C8-09A2-1861-2A97-29F891C1B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23</v>
      </c>
      <c r="B2" s="29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40</v>
      </c>
      <c r="D4" s="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>
        <v>52500.321499999998</v>
      </c>
      <c r="D7" s="30" t="s">
        <v>41</v>
      </c>
    </row>
    <row r="8" spans="1:7" x14ac:dyDescent="0.2">
      <c r="A8" t="s">
        <v>3</v>
      </c>
      <c r="C8">
        <v>0.54457705000000001</v>
      </c>
      <c r="D8" s="30" t="s">
        <v>41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-6.7336936565579389E-4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7.6331139597182473E-7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(C7+C11)+(C8+C12)*INT(MAX(F21:F3533))</f>
        <v>55327.768833343398</v>
      </c>
      <c r="D15" s="16" t="s">
        <v>32</v>
      </c>
      <c r="E15" s="17">
        <f ca="1">TODAY()+15018.5-B9/24</f>
        <v>60368.5</v>
      </c>
    </row>
    <row r="16" spans="1:7" x14ac:dyDescent="0.2">
      <c r="A16" s="18" t="s">
        <v>4</v>
      </c>
      <c r="B16" s="12"/>
      <c r="C16" s="19">
        <f ca="1">+C8+C12</f>
        <v>0.54457781331139599</v>
      </c>
      <c r="D16" s="16" t="s">
        <v>33</v>
      </c>
      <c r="E16" s="17">
        <f ca="1">ROUND(2*(E15-C15)/C16,0)/2+1</f>
        <v>9257</v>
      </c>
    </row>
    <row r="17" spans="1:18" ht="13.5" thickBot="1" x14ac:dyDescent="0.25">
      <c r="A17" s="16" t="s">
        <v>29</v>
      </c>
      <c r="B17" s="12"/>
      <c r="C17" s="12">
        <f>COUNT(C21:C2191)</f>
        <v>4</v>
      </c>
      <c r="D17" s="16" t="s">
        <v>34</v>
      </c>
      <c r="E17" s="20">
        <f ca="1">+C15+C16*E16-15018.5-C9/24</f>
        <v>45350.821484500324</v>
      </c>
    </row>
    <row r="18" spans="1:18" ht="14.25" thickTop="1" thickBot="1" x14ac:dyDescent="0.25">
      <c r="A18" s="18" t="s">
        <v>5</v>
      </c>
      <c r="B18" s="12"/>
      <c r="C18" s="21">
        <f ca="1">+C15</f>
        <v>55327.768833343398</v>
      </c>
      <c r="D18" s="22">
        <f ca="1">+C16</f>
        <v>0.54457781331139599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8" x14ac:dyDescent="0.2">
      <c r="A21" s="33" t="s">
        <v>39</v>
      </c>
      <c r="B21" s="33"/>
      <c r="C21" s="34">
        <v>52500.321499999998</v>
      </c>
      <c r="D21" s="34" t="s">
        <v>13</v>
      </c>
      <c r="E21" s="33">
        <f>+(C21-C$7)/C$8</f>
        <v>0</v>
      </c>
      <c r="F21" s="33">
        <f>ROUND(2*E21,0)/2</f>
        <v>0</v>
      </c>
      <c r="G21" s="33">
        <f>+C21-(C$7+F21*C$8)</f>
        <v>0</v>
      </c>
      <c r="H21" s="33">
        <f>+G21</f>
        <v>0</v>
      </c>
      <c r="I21" s="33"/>
      <c r="J21" s="33"/>
      <c r="K21" s="33"/>
      <c r="L21" s="33"/>
      <c r="O21">
        <f ca="1">+C$11+C$12*$F21</f>
        <v>-6.7336936565579389E-4</v>
      </c>
      <c r="Q21" s="2">
        <f>+C21-15018.5</f>
        <v>37481.821499999998</v>
      </c>
    </row>
    <row r="22" spans="1:18" x14ac:dyDescent="0.2">
      <c r="A22" s="31" t="s">
        <v>42</v>
      </c>
      <c r="B22" s="32" t="s">
        <v>43</v>
      </c>
      <c r="C22" s="31">
        <v>53565.515299999999</v>
      </c>
      <c r="D22" s="31">
        <v>8.0000000000000004E-4</v>
      </c>
      <c r="E22" s="33">
        <f>+(C22-C$7)/C$8</f>
        <v>1956.0020019205747</v>
      </c>
      <c r="F22" s="33">
        <f>ROUND(2*E22,0)/2</f>
        <v>1956</v>
      </c>
      <c r="G22" s="33">
        <f>+C22-(C$7+F22*C$8)</f>
        <v>1.0901999994530343E-3</v>
      </c>
      <c r="H22" s="33"/>
      <c r="I22" s="33">
        <f>+G22</f>
        <v>1.0901999994530343E-3</v>
      </c>
      <c r="J22" s="33"/>
      <c r="K22" s="33"/>
      <c r="L22" s="33"/>
      <c r="O22">
        <f ca="1">+C$11+C$12*$F22</f>
        <v>8.196677248650953E-4</v>
      </c>
      <c r="Q22" s="2">
        <f>+C22-15018.5</f>
        <v>38547.015299999999</v>
      </c>
      <c r="R22" t="str">
        <f>IF(ABS(C22-C21)&lt;0.00001,1,"")</f>
        <v/>
      </c>
    </row>
    <row r="23" spans="1:18" x14ac:dyDescent="0.2">
      <c r="A23" s="31" t="s">
        <v>44</v>
      </c>
      <c r="B23" s="32" t="s">
        <v>43</v>
      </c>
      <c r="C23" s="31">
        <v>54297.425300000003</v>
      </c>
      <c r="D23" s="31"/>
      <c r="E23" s="33">
        <f>+(C23-C$7)/C$8</f>
        <v>3299.9991461263457</v>
      </c>
      <c r="F23" s="33">
        <f>ROUND(2*E23,0)/2</f>
        <v>3300</v>
      </c>
      <c r="G23" s="33">
        <f>+C23-(C$7+F23*C$8)</f>
        <v>-4.6499999734805897E-4</v>
      </c>
      <c r="H23" s="33"/>
      <c r="I23" s="33">
        <f>+G23</f>
        <v>-4.6499999734805897E-4</v>
      </c>
      <c r="J23" s="33"/>
      <c r="K23" s="33"/>
      <c r="L23" s="33"/>
      <c r="O23">
        <f ca="1">+C$11+C$12*$F23</f>
        <v>1.8455582410512278E-3</v>
      </c>
      <c r="Q23" s="2">
        <f>+C23-15018.5</f>
        <v>39278.925300000003</v>
      </c>
    </row>
    <row r="24" spans="1:18" x14ac:dyDescent="0.2">
      <c r="A24" s="31" t="s">
        <v>45</v>
      </c>
      <c r="B24" s="32" t="s">
        <v>43</v>
      </c>
      <c r="C24" s="31">
        <v>55327.770199999999</v>
      </c>
      <c r="D24" s="31">
        <v>2.0000000000000001E-4</v>
      </c>
      <c r="E24" s="33">
        <f>+(C24-C$7)/C$8</f>
        <v>5192.0085504888621</v>
      </c>
      <c r="F24" s="33">
        <f>ROUND(2*E24,0)/2</f>
        <v>5192</v>
      </c>
      <c r="G24" s="33">
        <f>+C24-(C$7+F24*C$8)</f>
        <v>4.6564000003854744E-3</v>
      </c>
      <c r="H24" s="33"/>
      <c r="I24" s="33">
        <f>+G24</f>
        <v>4.6564000003854744E-3</v>
      </c>
      <c r="J24" s="33"/>
      <c r="K24" s="33"/>
      <c r="L24" s="33"/>
      <c r="O24">
        <f ca="1">+C$11+C$12*$F24</f>
        <v>3.2897434022299199E-3</v>
      </c>
      <c r="Q24" s="2">
        <f>+C24-15018.5</f>
        <v>40309.270199999999</v>
      </c>
    </row>
    <row r="25" spans="1:18" x14ac:dyDescent="0.2">
      <c r="A25" s="33"/>
      <c r="B25" s="33"/>
      <c r="C25" s="34"/>
      <c r="D25" s="34"/>
      <c r="E25" s="33"/>
      <c r="F25" s="33"/>
      <c r="G25" s="33"/>
      <c r="H25" s="33"/>
      <c r="I25" s="33"/>
      <c r="J25" s="33"/>
      <c r="K25" s="33"/>
      <c r="L25" s="33"/>
      <c r="Q25" s="2"/>
    </row>
    <row r="26" spans="1:18" x14ac:dyDescent="0.2">
      <c r="A26" s="33"/>
      <c r="B26" s="33"/>
      <c r="C26" s="34"/>
      <c r="D26" s="34"/>
      <c r="E26" s="33"/>
      <c r="F26" s="33"/>
      <c r="G26" s="33"/>
      <c r="H26" s="33"/>
      <c r="I26" s="33"/>
      <c r="J26" s="33"/>
      <c r="K26" s="33"/>
      <c r="L26" s="33"/>
      <c r="Q26" s="2"/>
    </row>
    <row r="27" spans="1:18" x14ac:dyDescent="0.2">
      <c r="A27" s="33"/>
      <c r="B27" s="33"/>
      <c r="C27" s="34"/>
      <c r="D27" s="34"/>
      <c r="E27" s="33"/>
      <c r="F27" s="33"/>
      <c r="G27" s="33"/>
      <c r="H27" s="33"/>
      <c r="I27" s="33"/>
      <c r="J27" s="33"/>
      <c r="K27" s="33"/>
      <c r="L27" s="33"/>
      <c r="Q27" s="2"/>
    </row>
    <row r="28" spans="1:18" x14ac:dyDescent="0.2">
      <c r="A28" s="33"/>
      <c r="B28" s="33"/>
      <c r="C28" s="34"/>
      <c r="D28" s="34"/>
      <c r="E28" s="33"/>
      <c r="F28" s="33"/>
      <c r="G28" s="33"/>
      <c r="H28" s="33"/>
      <c r="I28" s="33"/>
      <c r="J28" s="33"/>
      <c r="K28" s="33"/>
      <c r="L28" s="33"/>
      <c r="Q28" s="2"/>
    </row>
    <row r="29" spans="1:18" x14ac:dyDescent="0.2">
      <c r="A29" s="33"/>
      <c r="B29" s="33"/>
      <c r="C29" s="34"/>
      <c r="D29" s="34"/>
      <c r="E29" s="33"/>
      <c r="F29" s="33"/>
      <c r="G29" s="33"/>
      <c r="H29" s="33"/>
      <c r="I29" s="33"/>
      <c r="J29" s="33"/>
      <c r="K29" s="33"/>
      <c r="L29" s="33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2024-02-28T04:28:11Z</dcterms:modified>
</cp:coreProperties>
</file>