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B9D44CD-2AF1-44AB-86C4-2799502F27F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D9" i="1"/>
  <c r="C9" i="1"/>
  <c r="C21" i="1"/>
  <c r="G21" i="1"/>
  <c r="K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K24" i="1"/>
  <c r="Q25" i="1"/>
  <c r="Q24" i="1"/>
  <c r="Q23" i="1"/>
  <c r="Q22" i="1"/>
  <c r="F16" i="1"/>
  <c r="C17" i="1"/>
  <c r="Q21" i="1"/>
  <c r="C11" i="1"/>
  <c r="C12" i="1"/>
  <c r="C16" i="1" l="1"/>
  <c r="D18" i="1" s="1"/>
  <c r="C15" i="1"/>
  <c r="F18" i="1" s="1"/>
  <c r="O25" i="1"/>
  <c r="O23" i="1"/>
  <c r="O24" i="1"/>
  <c r="O22" i="1"/>
  <c r="O21" i="1"/>
  <c r="F17" i="1"/>
  <c r="F19" i="1" l="1"/>
  <c r="C18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<sst xmlns="http://schemas.openxmlformats.org/spreadsheetml/2006/main" count="56" uniqueCount="51">
  <si>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</si>
  <si>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</si>
  <si>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</si>
  <si>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</si>
  <si>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</si>
  <si>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</si>
  <si>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</si>
  <si>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</si>
  <si>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</si>
  <si>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</si>
  <si>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</si>
  <si>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</si>
  <si>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</si>
  <si>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</si>
  <si>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</si>
  <si>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</si>
  <si>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</si>
  <si>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</si>
  <si>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</si>
  <si>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</si>
  <si>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</si>
  <si>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</si>
  <si>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</si>
  <si>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</si>
  <si>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</si>
  <si>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</si>
  <si>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</si>
  <si>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</si>
  <si>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</si>
  <si>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</si>
  <si>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</si>
  <si>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</si>
  <si>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</si>
  <si>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</si>
  <si>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</si>
  <si>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</si>
  <si>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</si>
  <si>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</si>
  <si>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</si>
  <si>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V2563 Oph / GSC 0430-1613</t>
  </si>
  <si>
    <t>EW</t>
  </si>
  <si>
    <t>IBVS 5992</t>
  </si>
  <si>
    <t>II</t>
  </si>
  <si>
    <t>IBVS 6029</t>
  </si>
  <si>
    <t>I</t>
  </si>
  <si>
    <t>IBVS 6157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</si>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</sst>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15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V2563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5668</c:v>
                </c:pt>
                <c:pt idx="2">
                  <c:v>6597.5</c:v>
                </c:pt>
                <c:pt idx="3">
                  <c:v>9645</c:v>
                </c:pt>
                <c:pt idx="4">
                  <c:v>9537.5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C6-4BF4-8250-FB88E1E0B7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5668</c:v>
                </c:pt>
                <c:pt idx="2">
                  <c:v>6597.5</c:v>
                </c:pt>
                <c:pt idx="3">
                  <c:v>9645</c:v>
                </c:pt>
                <c:pt idx="4">
                  <c:v>9537.5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C6-4BF4-8250-FB88E1E0B7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5668</c:v>
                </c:pt>
                <c:pt idx="2">
                  <c:v>6597.5</c:v>
                </c:pt>
                <c:pt idx="3">
                  <c:v>9645</c:v>
                </c:pt>
                <c:pt idx="4">
                  <c:v>9537.5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C6-4BF4-8250-FB88E1E0B7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5668</c:v>
                </c:pt>
                <c:pt idx="2">
                  <c:v>6597.5</c:v>
                </c:pt>
                <c:pt idx="3">
                  <c:v>9645</c:v>
                </c:pt>
                <c:pt idx="4">
                  <c:v>9537.5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1.0507320002943743E-2</c:v>
                </c:pt>
                <c:pt idx="2">
                  <c:v>9.8890250010299496E-3</c:v>
                </c:pt>
                <c:pt idx="3">
                  <c:v>1.4013549996889196E-2</c:v>
                </c:pt>
                <c:pt idx="4">
                  <c:v>1.4339624998683576E-2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C6-4BF4-8250-FB88E1E0B7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5668</c:v>
                </c:pt>
                <c:pt idx="2">
                  <c:v>6597.5</c:v>
                </c:pt>
                <c:pt idx="3">
                  <c:v>9645</c:v>
                </c:pt>
                <c:pt idx="4">
                  <c:v>9537.5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C6-4BF4-8250-FB88E1E0B7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5668</c:v>
                </c:pt>
                <c:pt idx="2">
                  <c:v>6597.5</c:v>
                </c:pt>
                <c:pt idx="3">
                  <c:v>9645</c:v>
                </c:pt>
                <c:pt idx="4">
                  <c:v>9537.5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C6-4BF4-8250-FB88E1E0B7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5668</c:v>
                </c:pt>
                <c:pt idx="2">
                  <c:v>6597.5</c:v>
                </c:pt>
                <c:pt idx="3">
                  <c:v>9645</c:v>
                </c:pt>
                <c:pt idx="4">
                  <c:v>9537.5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C6-4BF4-8250-FB88E1E0B7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5668</c:v>
                </c:pt>
                <c:pt idx="2">
                  <c:v>6597.5</c:v>
                </c:pt>
                <c:pt idx="3">
                  <c:v>9645</c:v>
                </c:pt>
                <c:pt idx="4">
                  <c:v>9537.5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5.8636971964392756E-4</c:v>
                </c:pt>
                <c:pt idx="1">
                  <c:v>8.8442736086899853E-3</c:v>
                </c:pt>
                <c:pt idx="2">
                  <c:v>1.0198494085907402E-2</c:v>
                </c:pt>
                <c:pt idx="3">
                  <c:v>1.4638501513901026E-2</c:v>
                </c:pt>
                <c:pt idx="4">
                  <c:v>1.4481881071404122E-2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C6-4BF4-8250-FB88E1E0B7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5668</c:v>
                </c:pt>
                <c:pt idx="2">
                  <c:v>6597.5</c:v>
                </c:pt>
                <c:pt idx="3">
                  <c:v>9645</c:v>
                </c:pt>
                <c:pt idx="4">
                  <c:v>9537.5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C6-4BF4-8250-FB88E1E0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385816"/>
        <c:axId val="1"/>
      </c:scatterChart>
      <c:valAx>
        <c:axId val="82138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385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431C35-CD15-113E-8334-FE58531D4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s="8" customFormat="1" ht="12.95" customHeight="1" x14ac:dyDescent="0.2">
      <c r="A2" s="8" t="s">
        <v>23</v>
      </c>
      <c r="B2" s="8" t="s">
        <v>40</v>
      </c>
      <c r="C2" s="9"/>
      <c r="D2" s="9"/>
    </row>
    <row r="3" spans="1:6" s="8" customFormat="1" ht="12.95" customHeight="1" thickBot="1" x14ac:dyDescent="0.25"/>
    <row r="4" spans="1:6" s="8" customFormat="1" ht="12.95" customHeight="1" thickTop="1" thickBot="1" x14ac:dyDescent="0.25">
      <c r="A4" s="10" t="s">
        <v>0</v>
      </c>
      <c r="C4" s="11" t="s">
        <v>37</v>
      </c>
      <c r="D4" s="12" t="s">
        <v>37</v>
      </c>
    </row>
    <row r="5" spans="1:6" s="8" customFormat="1" ht="12.95" customHeight="1" thickTop="1" x14ac:dyDescent="0.2">
      <c r="A5" s="13" t="s">
        <v>28</v>
      </c>
      <c r="C5" s="14">
        <v>-9.5</v>
      </c>
      <c r="D5" s="8" t="s">
        <v>29</v>
      </c>
    </row>
    <row r="6" spans="1:6" s="8" customFormat="1" ht="12.95" customHeight="1" x14ac:dyDescent="0.2">
      <c r="A6" s="10" t="s">
        <v>1</v>
      </c>
    </row>
    <row r="7" spans="1:6" s="8" customFormat="1" ht="12.95" customHeight="1" x14ac:dyDescent="0.2">
      <c r="A7" s="8" t="s">
        <v>2</v>
      </c>
      <c r="C7" s="15">
        <v>53629.610999999997</v>
      </c>
      <c r="D7" s="16" t="s">
        <v>38</v>
      </c>
    </row>
    <row r="8" spans="1:6" s="8" customFormat="1" ht="12.95" customHeight="1" x14ac:dyDescent="0.2">
      <c r="A8" s="8" t="s">
        <v>3</v>
      </c>
      <c r="C8" s="15">
        <v>0.37230201000000002</v>
      </c>
      <c r="D8" s="16" t="s">
        <v>38</v>
      </c>
    </row>
    <row r="9" spans="1:6" s="8" customFormat="1" ht="12.95" customHeight="1" x14ac:dyDescent="0.2">
      <c r="A9" s="17" t="s">
        <v>32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6" s="8" customFormat="1" ht="12.95" customHeight="1" thickBot="1" x14ac:dyDescent="0.25">
      <c r="C10" s="21" t="s">
        <v>19</v>
      </c>
      <c r="D10" s="21" t="s">
        <v>20</v>
      </c>
    </row>
    <row r="11" spans="1:6" s="8" customFormat="1" ht="12.95" customHeight="1" x14ac:dyDescent="0.2">
      <c r="A11" s="8" t="s">
        <v>15</v>
      </c>
      <c r="C11" s="20">
        <f ca="1">INTERCEPT(INDIRECT($D$9):G992,INDIRECT($C$9):F992)</f>
        <v>5.8636971964392756E-4</v>
      </c>
      <c r="D11" s="9"/>
    </row>
    <row r="12" spans="1:6" s="8" customFormat="1" ht="12.95" customHeight="1" x14ac:dyDescent="0.2">
      <c r="A12" s="8" t="s">
        <v>16</v>
      </c>
      <c r="C12" s="20">
        <f ca="1">SLOPE(INDIRECT($D$9):G992,INDIRECT($C$9):F992)</f>
        <v>1.4569343488084083E-6</v>
      </c>
      <c r="D12" s="9"/>
    </row>
    <row r="13" spans="1:6" s="8" customFormat="1" ht="12.95" customHeight="1" x14ac:dyDescent="0.2">
      <c r="A13" s="8" t="s">
        <v>18</v>
      </c>
      <c r="C13" s="9" t="s">
        <v>13</v>
      </c>
    </row>
    <row r="14" spans="1:6" s="8" customFormat="1" ht="12.95" customHeight="1" x14ac:dyDescent="0.2"/>
    <row r="15" spans="1:6" s="8" customFormat="1" ht="12.95" customHeight="1" x14ac:dyDescent="0.2">
      <c r="A15" s="22" t="s">
        <v>17</v>
      </c>
      <c r="C15" s="23">
        <f ca="1">(C7+C11)+(C8+C12)*INT(MAX(F21:F3533))</f>
        <v>57220.478524951512</v>
      </c>
      <c r="E15" s="24" t="s">
        <v>34</v>
      </c>
      <c r="F15" s="14">
        <v>1</v>
      </c>
    </row>
    <row r="16" spans="1:6" s="8" customFormat="1" ht="12.95" customHeight="1" x14ac:dyDescent="0.2">
      <c r="A16" s="10" t="s">
        <v>4</v>
      </c>
      <c r="C16" s="25">
        <f ca="1">+C8+C12</f>
        <v>0.37230346693434885</v>
      </c>
      <c r="E16" s="24" t="s">
        <v>30</v>
      </c>
      <c r="F16" s="26">
        <f ca="1">NOW()+15018.5+$C$5/24</f>
        <v>60368.737660300925</v>
      </c>
    </row>
    <row r="17" spans="1:21" s="8" customFormat="1" ht="12.95" customHeight="1" thickBot="1" x14ac:dyDescent="0.25">
      <c r="A17" s="24" t="s">
        <v>27</v>
      </c>
      <c r="C17" s="8">
        <f>COUNT(C21:C2191)</f>
        <v>5</v>
      </c>
      <c r="E17" s="24" t="s">
        <v>35</v>
      </c>
      <c r="F17" s="26">
        <f ca="1">ROUND(2*(F16-$C$7)/$C$8,0)/2+F15</f>
        <v>18102</v>
      </c>
    </row>
    <row r="18" spans="1:21" s="8" customFormat="1" ht="12.95" customHeight="1" thickTop="1" thickBot="1" x14ac:dyDescent="0.25">
      <c r="A18" s="10" t="s">
        <v>5</v>
      </c>
      <c r="C18" s="27">
        <f ca="1">+C15</f>
        <v>57220.478524951512</v>
      </c>
      <c r="D18" s="28">
        <f ca="1">+C16</f>
        <v>0.37230346693434885</v>
      </c>
      <c r="E18" s="24" t="s">
        <v>36</v>
      </c>
      <c r="F18" s="20">
        <f ca="1">ROUND(2*(F16-$C$15)/$C$16,0)/2+F15</f>
        <v>8457</v>
      </c>
    </row>
    <row r="19" spans="1:21" s="8" customFormat="1" ht="12.95" customHeight="1" thickTop="1" x14ac:dyDescent="0.2">
      <c r="E19" s="24" t="s">
        <v>31</v>
      </c>
      <c r="F19" s="29">
        <f ca="1">+$C$15+$C$16*F18-15018.5-$C$5/24</f>
        <v>45350.944778148638</v>
      </c>
    </row>
    <row r="20" spans="1:21" s="8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0" t="s">
        <v>47</v>
      </c>
      <c r="I20" s="30" t="s">
        <v>48</v>
      </c>
      <c r="J20" s="30" t="s">
        <v>49</v>
      </c>
      <c r="K20" s="30" t="s">
        <v>50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1" t="s">
        <v>14</v>
      </c>
      <c r="U20" s="32" t="s">
        <v>33</v>
      </c>
    </row>
    <row r="21" spans="1:21" s="8" customFormat="1" ht="12.95" customHeight="1" x14ac:dyDescent="0.2">
      <c r="A21" s="8" t="s">
        <v>38</v>
      </c>
      <c r="C21" s="33">
        <f>C7</f>
        <v>53629.610999999997</v>
      </c>
      <c r="D21" s="33" t="s">
        <v>13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K21" s="8">
        <f>+G21</f>
        <v>0</v>
      </c>
      <c r="O21" s="8">
        <f ca="1">+C$11+C$12*$F21</f>
        <v>5.8636971964392756E-4</v>
      </c>
      <c r="Q21" s="34">
        <f>+C21-15018.5</f>
        <v>38611.110999999997</v>
      </c>
    </row>
    <row r="22" spans="1:21" s="8" customFormat="1" ht="12.95" customHeight="1" x14ac:dyDescent="0.2">
      <c r="A22" s="4" t="s">
        <v>41</v>
      </c>
      <c r="B22" s="5" t="s">
        <v>42</v>
      </c>
      <c r="C22" s="4">
        <v>55739.829299999998</v>
      </c>
      <c r="D22" s="4">
        <v>2.9999999999999997E-4</v>
      </c>
      <c r="E22" s="8">
        <f>+(C22-C$7)/C$8</f>
        <v>5668.0282225712408</v>
      </c>
      <c r="F22" s="8">
        <f>ROUND(2*E22,0)/2</f>
        <v>5668</v>
      </c>
      <c r="G22" s="8">
        <f>+C22-(C$7+F22*C$8)</f>
        <v>1.0507320002943743E-2</v>
      </c>
      <c r="K22" s="8">
        <f>+G22</f>
        <v>1.0507320002943743E-2</v>
      </c>
      <c r="O22" s="8">
        <f ca="1">+C$11+C$12*$F22</f>
        <v>8.8442736086899853E-3</v>
      </c>
      <c r="Q22" s="34">
        <f>+C22-15018.5</f>
        <v>40721.329299999998</v>
      </c>
    </row>
    <row r="23" spans="1:21" s="8" customFormat="1" ht="12.95" customHeight="1" x14ac:dyDescent="0.2">
      <c r="A23" s="4" t="s">
        <v>43</v>
      </c>
      <c r="B23" s="5" t="s">
        <v>44</v>
      </c>
      <c r="C23" s="4">
        <v>56085.883399999999</v>
      </c>
      <c r="D23" s="4">
        <v>2.0000000000000001E-4</v>
      </c>
      <c r="E23" s="8">
        <f>+(C23-C$7)/C$8</f>
        <v>6597.5265618361864</v>
      </c>
      <c r="F23" s="8">
        <f>ROUND(2*E23,0)/2</f>
        <v>6597.5</v>
      </c>
      <c r="G23" s="8">
        <f>+C23-(C$7+F23*C$8)</f>
        <v>9.8890250010299496E-3</v>
      </c>
      <c r="K23" s="8">
        <f>+G23</f>
        <v>9.8890250010299496E-3</v>
      </c>
      <c r="O23" s="8">
        <f ca="1">+C$11+C$12*$F23</f>
        <v>1.0198494085907402E-2</v>
      </c>
      <c r="Q23" s="34">
        <f>+C23-15018.5</f>
        <v>41067.383399999999</v>
      </c>
    </row>
    <row r="24" spans="1:21" s="8" customFormat="1" ht="12.95" customHeight="1" x14ac:dyDescent="0.2">
      <c r="A24" s="4" t="s">
        <v>45</v>
      </c>
      <c r="B24" s="5"/>
      <c r="C24" s="4">
        <v>57220.477899999998</v>
      </c>
      <c r="D24" s="4">
        <v>2.3E-3</v>
      </c>
      <c r="E24" s="8">
        <f>+(C24-C$7)/C$8</f>
        <v>9645.0376402748952</v>
      </c>
      <c r="F24" s="8">
        <f>ROUND(2*E24,0)/2</f>
        <v>9645</v>
      </c>
      <c r="G24" s="8">
        <f>+C24-(C$7+F24*C$8)</f>
        <v>1.4013549996889196E-2</v>
      </c>
      <c r="K24" s="8">
        <f>+G24</f>
        <v>1.4013549996889196E-2</v>
      </c>
      <c r="O24" s="8">
        <f ca="1">+C$11+C$12*$F24</f>
        <v>1.4638501513901026E-2</v>
      </c>
      <c r="Q24" s="34">
        <f>+C24-15018.5</f>
        <v>42201.977899999998</v>
      </c>
    </row>
    <row r="25" spans="1:21" s="8" customFormat="1" ht="12.95" customHeight="1" x14ac:dyDescent="0.2">
      <c r="A25" s="6" t="s">
        <v>46</v>
      </c>
      <c r="B25" s="7" t="s">
        <v>44</v>
      </c>
      <c r="C25" s="6">
        <v>57180.455759999997</v>
      </c>
      <c r="D25" s="6">
        <v>2.0000000000000001E-4</v>
      </c>
      <c r="E25" s="8">
        <f>+(C25-C$7)/C$8</f>
        <v>9537.5385161095419</v>
      </c>
      <c r="F25" s="8">
        <f>ROUND(2*E25,0)/2</f>
        <v>9537.5</v>
      </c>
      <c r="G25" s="8">
        <f>+C25-(C$7+F25*C$8)</f>
        <v>1.4339624998683576E-2</v>
      </c>
      <c r="K25" s="8">
        <f>+G25</f>
        <v>1.4339624998683576E-2</v>
      </c>
      <c r="O25" s="8">
        <f ca="1">+C$11+C$12*$F25</f>
        <v>1.4481881071404122E-2</v>
      </c>
      <c r="Q25" s="34">
        <f>+C25-15018.5</f>
        <v>42161.955759999997</v>
      </c>
    </row>
    <row r="26" spans="1:21" s="8" customFormat="1" ht="12.95" customHeight="1" x14ac:dyDescent="0.2">
      <c r="A26" s="35"/>
      <c r="B26" s="35"/>
      <c r="C26" s="4"/>
      <c r="D26" s="4"/>
      <c r="Q26" s="34"/>
    </row>
    <row r="27" spans="1:21" s="8" customFormat="1" ht="12.95" customHeight="1" x14ac:dyDescent="0.2">
      <c r="C27" s="33"/>
      <c r="D27" s="33"/>
      <c r="Q27" s="34"/>
    </row>
    <row r="28" spans="1:21" s="8" customFormat="1" ht="12.95" customHeight="1" x14ac:dyDescent="0.2">
      <c r="C28" s="33"/>
      <c r="D28" s="33"/>
      <c r="Q28" s="34"/>
    </row>
    <row r="29" spans="1:21" x14ac:dyDescent="0.2">
      <c r="C29" s="3"/>
      <c r="D29" s="3"/>
      <c r="Q29" s="2"/>
    </row>
    <row r="30" spans="1:21" x14ac:dyDescent="0.2">
      <c r="C30" s="3"/>
      <c r="D30" s="3"/>
      <c r="Q30" s="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2024-02-28T04:42:13Z</dcterms:modified>
</cp:coreProperties>
</file>