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F4793E-9188-4A96-BE3F-5DF81DCA9A0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/>
  <c r="D9" i="1"/>
  <c r="C9" i="1"/>
  <c r="Q30" i="1"/>
  <c r="Q31" i="1"/>
  <c r="Q32" i="1"/>
  <c r="C7" i="1"/>
  <c r="C8" i="1"/>
  <c r="E25" i="1"/>
  <c r="F25" i="1"/>
  <c r="G25" i="1"/>
  <c r="K25" i="1"/>
  <c r="E26" i="1"/>
  <c r="F26" i="1"/>
  <c r="G26" i="1"/>
  <c r="K26" i="1"/>
  <c r="E27" i="1"/>
  <c r="F27" i="1"/>
  <c r="G27" i="1"/>
  <c r="K27" i="1"/>
  <c r="E22" i="1"/>
  <c r="F22" i="1"/>
  <c r="Q24" i="1"/>
  <c r="Q25" i="1"/>
  <c r="Q26" i="1"/>
  <c r="Q27" i="1"/>
  <c r="Q28" i="1"/>
  <c r="Q29" i="1"/>
  <c r="Q22" i="1"/>
  <c r="Q23" i="1"/>
  <c r="C21" i="1"/>
  <c r="E21" i="1"/>
  <c r="F21" i="1"/>
  <c r="F16" i="1"/>
  <c r="F17" i="1" s="1"/>
  <c r="C17" i="1"/>
  <c r="A21" i="1"/>
  <c r="G32" i="1"/>
  <c r="K32" i="1"/>
  <c r="Q21" i="1"/>
  <c r="E23" i="1"/>
  <c r="F23" i="1"/>
  <c r="G23" i="1"/>
  <c r="K23" i="1"/>
  <c r="E24" i="1"/>
  <c r="F24" i="1"/>
  <c r="G24" i="1"/>
  <c r="K24" i="1"/>
  <c r="G21" i="1"/>
  <c r="I21" i="1"/>
  <c r="E31" i="1"/>
  <c r="F31" i="1"/>
  <c r="G31" i="1"/>
  <c r="K31" i="1"/>
  <c r="E29" i="1"/>
  <c r="F29" i="1"/>
  <c r="G29" i="1"/>
  <c r="K29" i="1"/>
  <c r="E28" i="1"/>
  <c r="F28" i="1"/>
  <c r="G22" i="1"/>
  <c r="E30" i="1"/>
  <c r="F30" i="1"/>
  <c r="G30" i="1"/>
  <c r="K30" i="1"/>
  <c r="G28" i="1"/>
  <c r="K28" i="1"/>
  <c r="K22" i="1"/>
  <c r="C11" i="1"/>
  <c r="C12" i="1"/>
  <c r="C16" i="1" l="1"/>
  <c r="D18" i="1" s="1"/>
  <c r="O27" i="1"/>
  <c r="O21" i="1"/>
  <c r="O22" i="1"/>
  <c r="C15" i="1"/>
  <c r="F18" i="1" s="1"/>
  <c r="O30" i="1"/>
  <c r="O24" i="1"/>
  <c r="O32" i="1"/>
  <c r="O31" i="1"/>
  <c r="O26" i="1"/>
  <c r="O25" i="1"/>
  <c r="O29" i="1"/>
  <c r="O28" i="1"/>
  <c r="O23" i="1"/>
  <c r="F19" i="1" l="1"/>
  <c r="C18" i="1"/>
</calcChain>
</file>

<file path=xl/sharedStrings.xml><?xml version="1.0" encoding="utf-8"?>
<sst xmlns="http://schemas.openxmlformats.org/spreadsheetml/2006/main" count="65" uniqueCount="50">
  <si>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</si>
  <si>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</si>
  <si>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</si>
  <si>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</si>
  <si>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</si>
  <si>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</si>
  <si>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</si>
  <si>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</si>
  <si>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</si>
  <si>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</si>
  <si>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</si>
  <si>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</si>
  <si>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</si>
  <si>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</si>
  <si>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</si>
  <si>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</si>
  <si>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</si>
  <si>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</si>
  <si>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</si>
  <si>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</si>
  <si>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</si>
  <si>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</si>
  <si>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</si>
  <si>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</si>
  <si>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</si>
  <si>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</si>
  <si>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</si>
  <si>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</si>
  <si>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</si>
  <si>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</si>
  <si>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</si>
  <si>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</si>
  <si>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</si>
  <si>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Oph</t>
  </si>
  <si>
    <t>EW</t>
  </si>
  <si>
    <t>IBVS 5686 Eph.</t>
  </si>
  <si>
    <t>IBVS 5686</t>
  </si>
  <si>
    <t>G0408-0226_Oph.xls</t>
  </si>
  <si>
    <t>V2637 Oph / GSC 0408-0226</t>
  </si>
  <si>
    <t>Add cycle</t>
  </si>
  <si>
    <t>Old Cycle</t>
  </si>
  <si>
    <t>IBVS 5992</t>
  </si>
  <si>
    <t>II</t>
  </si>
  <si>
    <t>I</t>
  </si>
  <si>
    <t>OEJV 0165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</si>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</sst>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5" fillId="24" borderId="1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25" borderId="0" xfId="0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V2637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1-40EB-B750-9B6B1A6622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1-40EB-B750-9B6B1A6622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1-40EB-B750-9B6B1A6622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-7.2616999997990206E-2</c:v>
                </c:pt>
                <c:pt idx="2">
                  <c:v>-7.7807999994547572E-2</c:v>
                </c:pt>
                <c:pt idx="3">
                  <c:v>-0.10142500000074506</c:v>
                </c:pt>
                <c:pt idx="4">
                  <c:v>-0.10169500000483822</c:v>
                </c:pt>
                <c:pt idx="5">
                  <c:v>-0.10125500000140164</c:v>
                </c:pt>
                <c:pt idx="6">
                  <c:v>-0.10055000000284053</c:v>
                </c:pt>
                <c:pt idx="7">
                  <c:v>-9.6449999997275881E-2</c:v>
                </c:pt>
                <c:pt idx="8">
                  <c:v>-0.10108999999647494</c:v>
                </c:pt>
                <c:pt idx="9">
                  <c:v>-0.12207800000032876</c:v>
                </c:pt>
                <c:pt idx="10">
                  <c:v>-0.12132600000040838</c:v>
                </c:pt>
                <c:pt idx="11">
                  <c:v>-0.13158399999520043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1-40EB-B750-9B6B1A6622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31-40EB-B750-9B6B1A6622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31-40EB-B750-9B6B1A6622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5.0000000000000001E-4</c:v>
                  </c:pt>
                  <c:pt idx="3">
                    <c:v>2.5999999999999998E-4</c:v>
                  </c:pt>
                  <c:pt idx="4">
                    <c:v>2.9E-4</c:v>
                  </c:pt>
                  <c:pt idx="5">
                    <c:v>3.1E-4</c:v>
                  </c:pt>
                  <c:pt idx="6">
                    <c:v>4.8999999999999998E-4</c:v>
                  </c:pt>
                  <c:pt idx="7">
                    <c:v>6.4000000000000005E-4</c:v>
                  </c:pt>
                  <c:pt idx="8">
                    <c:v>6.7000000000000002E-4</c:v>
                  </c:pt>
                  <c:pt idx="9">
                    <c:v>6.9999999999999999E-4</c:v>
                  </c:pt>
                  <c:pt idx="10">
                    <c:v>4.0000000000000002E-4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31-40EB-B750-9B6B1A6622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11393.5</c:v>
                </c:pt>
                <c:pt idx="2">
                  <c:v>11394</c:v>
                </c:pt>
                <c:pt idx="3">
                  <c:v>13337.5</c:v>
                </c:pt>
                <c:pt idx="4">
                  <c:v>13337.5</c:v>
                </c:pt>
                <c:pt idx="5">
                  <c:v>13337.5</c:v>
                </c:pt>
                <c:pt idx="6">
                  <c:v>13340</c:v>
                </c:pt>
                <c:pt idx="7">
                  <c:v>13340</c:v>
                </c:pt>
                <c:pt idx="8">
                  <c:v>13340</c:v>
                </c:pt>
                <c:pt idx="9">
                  <c:v>15109</c:v>
                </c:pt>
                <c:pt idx="10">
                  <c:v>15158</c:v>
                </c:pt>
                <c:pt idx="11">
                  <c:v>15987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6.3875882240735593E-2</c:v>
                </c:pt>
                <c:pt idx="1">
                  <c:v>-7.602743088105271E-2</c:v>
                </c:pt>
                <c:pt idx="2">
                  <c:v>-7.6033570491932684E-2</c:v>
                </c:pt>
                <c:pt idx="3">
                  <c:v>-9.9898237982361054E-2</c:v>
                </c:pt>
                <c:pt idx="4">
                  <c:v>-9.9898237982361054E-2</c:v>
                </c:pt>
                <c:pt idx="5">
                  <c:v>-9.9898237982361054E-2</c:v>
                </c:pt>
                <c:pt idx="6">
                  <c:v>-9.9928936036760896E-2</c:v>
                </c:pt>
                <c:pt idx="7">
                  <c:v>-9.9928936036760896E-2</c:v>
                </c:pt>
                <c:pt idx="8">
                  <c:v>-9.9928936036760896E-2</c:v>
                </c:pt>
                <c:pt idx="9">
                  <c:v>-0.12165087933008106</c:v>
                </c:pt>
                <c:pt idx="10">
                  <c:v>-0.12225256119631775</c:v>
                </c:pt>
                <c:pt idx="11">
                  <c:v>-0.1324320360353016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31-40EB-B750-9B6B1A66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961120"/>
        <c:axId val="1"/>
      </c:scatterChart>
      <c:valAx>
        <c:axId val="66396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961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AFA546-F259-3CD8-DD4A-6072BE61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4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29"/>
      <c r="F1" s="31" t="s">
        <v>33</v>
      </c>
      <c r="G1" s="29" t="s">
        <v>34</v>
      </c>
      <c r="H1" s="32" t="s">
        <v>35</v>
      </c>
      <c r="I1" s="30">
        <v>51325.796999999999</v>
      </c>
      <c r="J1" s="30">
        <v>0.38618200000000003</v>
      </c>
      <c r="K1" s="33" t="s">
        <v>36</v>
      </c>
      <c r="L1" s="34" t="s">
        <v>37</v>
      </c>
    </row>
    <row r="2" spans="1:12" x14ac:dyDescent="0.2">
      <c r="A2" t="s">
        <v>22</v>
      </c>
      <c r="B2" t="s">
        <v>34</v>
      </c>
      <c r="C2" s="9" t="s">
        <v>37</v>
      </c>
      <c r="D2" s="9"/>
    </row>
    <row r="3" spans="1:12" ht="13.5" thickBot="1" x14ac:dyDescent="0.25"/>
    <row r="4" spans="1:12" ht="14.25" thickTop="1" thickBot="1" x14ac:dyDescent="0.25">
      <c r="A4" s="28" t="s">
        <v>35</v>
      </c>
      <c r="C4" s="7">
        <v>51325.796999999999</v>
      </c>
      <c r="D4" s="8">
        <v>0.38618200000000003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51325.796999999999</v>
      </c>
    </row>
    <row r="8" spans="1:12" x14ac:dyDescent="0.2">
      <c r="A8" t="s">
        <v>2</v>
      </c>
      <c r="C8">
        <f>+D4</f>
        <v>0.38618200000000003</v>
      </c>
    </row>
    <row r="9" spans="1:12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INTERCEPT(INDIRECT($D$9):G986,INDIRECT($C$9):F986)</f>
        <v>6.3875882240735593E-2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SLOPE(INDIRECT($D$9):G986,INDIRECT($C$9):F986)</f>
        <v>-1.227922175993227E-5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(C7+C11)+(C8+C12)*INT(MAX(F21:F3527))</f>
        <v>57499.556201963962</v>
      </c>
      <c r="E15" s="16" t="s">
        <v>39</v>
      </c>
      <c r="F15" s="12">
        <v>1</v>
      </c>
    </row>
    <row r="16" spans="1:12" x14ac:dyDescent="0.2">
      <c r="A16" s="18" t="s">
        <v>3</v>
      </c>
      <c r="B16" s="11"/>
      <c r="C16" s="19">
        <f ca="1">+C8+C12</f>
        <v>0.38616972077824008</v>
      </c>
      <c r="E16" s="16" t="s">
        <v>29</v>
      </c>
      <c r="F16" s="17">
        <f ca="1">NOW()+15018.5+$C$5/24</f>
        <v>60368.743587152778</v>
      </c>
    </row>
    <row r="17" spans="1:17" ht="13.5" thickBot="1" x14ac:dyDescent="0.25">
      <c r="A17" s="16" t="s">
        <v>26</v>
      </c>
      <c r="B17" s="11"/>
      <c r="C17" s="11">
        <f>COUNT(C21:C2185)</f>
        <v>12</v>
      </c>
      <c r="E17" s="16" t="s">
        <v>40</v>
      </c>
      <c r="F17" s="17">
        <f ca="1">ROUND(2*(F16-$C$7)/$C$8,0)/2+F15</f>
        <v>23417.5</v>
      </c>
    </row>
    <row r="18" spans="1:17" ht="14.25" thickTop="1" thickBot="1" x14ac:dyDescent="0.25">
      <c r="A18" s="18" t="s">
        <v>4</v>
      </c>
      <c r="B18" s="11"/>
      <c r="C18" s="21">
        <f ca="1">+C15</f>
        <v>57499.556201963962</v>
      </c>
      <c r="D18" s="22">
        <f ca="1">+C16</f>
        <v>0.38616972077824008</v>
      </c>
      <c r="E18" s="16" t="s">
        <v>30</v>
      </c>
      <c r="F18" s="25">
        <f ca="1">ROUND(2*(F16-$C$15)/$C$16,0)/2+F15</f>
        <v>7431</v>
      </c>
    </row>
    <row r="19" spans="1:17" ht="13.5" thickTop="1" x14ac:dyDescent="0.2">
      <c r="E19" s="16" t="s">
        <v>31</v>
      </c>
      <c r="F19" s="20">
        <f ca="1">+$C$15+$C$16*F18-15018.5-$C$5/24</f>
        <v>45351.079230400399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46</v>
      </c>
      <c r="I20" s="6" t="s">
        <v>47</v>
      </c>
      <c r="J20" s="6" t="s">
        <v>48</v>
      </c>
      <c r="K20" s="6" t="s">
        <v>49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5686</v>
      </c>
      <c r="C21" s="9">
        <f>+$C$4</f>
        <v>51325.796999999999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6.3875882240735593E-2</v>
      </c>
      <c r="Q21" s="2">
        <f>+C21-15018.5</f>
        <v>36307.296999999999</v>
      </c>
    </row>
    <row r="22" spans="1:17" x14ac:dyDescent="0.2">
      <c r="A22" s="35" t="s">
        <v>41</v>
      </c>
      <c r="B22" s="36" t="s">
        <v>42</v>
      </c>
      <c r="C22" s="35">
        <v>55725.688999999998</v>
      </c>
      <c r="D22" s="35">
        <v>5.0000000000000001E-3</v>
      </c>
      <c r="E22">
        <f>+(C22-C$7)/C$8</f>
        <v>11393.311961717531</v>
      </c>
      <c r="F22">
        <f>ROUND(2*E22,0)/2</f>
        <v>11393.5</v>
      </c>
      <c r="G22">
        <f>+C22-(C$7+F22*C$8)</f>
        <v>-7.2616999997990206E-2</v>
      </c>
      <c r="K22">
        <f t="shared" ref="K22:K32" si="0">+G22</f>
        <v>-7.2616999997990206E-2</v>
      </c>
      <c r="O22">
        <f ca="1">+C$11+C$12*$F22</f>
        <v>-7.602743088105271E-2</v>
      </c>
      <c r="Q22" s="2">
        <f>+C22-15018.5</f>
        <v>40707.188999999998</v>
      </c>
    </row>
    <row r="23" spans="1:17" x14ac:dyDescent="0.2">
      <c r="A23" s="35" t="s">
        <v>41</v>
      </c>
      <c r="B23" s="36" t="s">
        <v>43</v>
      </c>
      <c r="C23" s="35">
        <v>55725.876900000003</v>
      </c>
      <c r="D23" s="35">
        <v>5.0000000000000001E-4</v>
      </c>
      <c r="E23">
        <f>+(C23-C$7)/C$8</f>
        <v>11393.79851986888</v>
      </c>
      <c r="F23">
        <f>ROUND(2*E23,0)/2</f>
        <v>11394</v>
      </c>
      <c r="G23">
        <f>+C23-(C$7+F23*C$8)</f>
        <v>-7.7807999994547572E-2</v>
      </c>
      <c r="K23">
        <f t="shared" si="0"/>
        <v>-7.7807999994547572E-2</v>
      </c>
      <c r="O23">
        <f ca="1">+C$11+C$12*$F23</f>
        <v>-7.6033570491932684E-2</v>
      </c>
      <c r="Q23" s="2">
        <f>+C23-15018.5</f>
        <v>40707.376900000003</v>
      </c>
    </row>
    <row r="24" spans="1:17" x14ac:dyDescent="0.2">
      <c r="A24" s="37" t="s">
        <v>44</v>
      </c>
      <c r="B24" s="38"/>
      <c r="C24" s="37">
        <v>56476.398000000001</v>
      </c>
      <c r="D24" s="37">
        <v>2.5999999999999998E-4</v>
      </c>
      <c r="E24" s="39">
        <f t="shared" ref="E24:E29" si="1">+(C24-C$7)/C$8</f>
        <v>13337.237364765841</v>
      </c>
      <c r="F24" s="43">
        <f>ROUND(2*E24,0)/2+0.5</f>
        <v>13337.5</v>
      </c>
      <c r="G24">
        <f t="shared" ref="G24:G29" si="2">+C24-(C$7+F24*C$8)</f>
        <v>-0.10142500000074506</v>
      </c>
      <c r="K24">
        <f t="shared" si="0"/>
        <v>-0.10142500000074506</v>
      </c>
      <c r="O24">
        <f t="shared" ref="O24:O29" ca="1" si="3">+C$11+C$12*$F24</f>
        <v>-9.9898237982361054E-2</v>
      </c>
      <c r="Q24" s="2">
        <f t="shared" ref="Q24:Q29" si="4">+C24-15018.5</f>
        <v>41457.898000000001</v>
      </c>
    </row>
    <row r="25" spans="1:17" x14ac:dyDescent="0.2">
      <c r="A25" s="37" t="s">
        <v>44</v>
      </c>
      <c r="B25" s="38"/>
      <c r="C25" s="37">
        <v>56476.397729999997</v>
      </c>
      <c r="D25" s="37">
        <v>2.9E-4</v>
      </c>
      <c r="E25" s="39">
        <f t="shared" si="1"/>
        <v>13337.236665613616</v>
      </c>
      <c r="F25" s="43">
        <f>ROUND(2*E25,0)/2+0.5</f>
        <v>13337.5</v>
      </c>
      <c r="G25">
        <f t="shared" si="2"/>
        <v>-0.10169500000483822</v>
      </c>
      <c r="K25">
        <f t="shared" si="0"/>
        <v>-0.10169500000483822</v>
      </c>
      <c r="O25">
        <f t="shared" ca="1" si="3"/>
        <v>-9.9898237982361054E-2</v>
      </c>
      <c r="Q25" s="2">
        <f t="shared" si="4"/>
        <v>41457.897729999997</v>
      </c>
    </row>
    <row r="26" spans="1:17" x14ac:dyDescent="0.2">
      <c r="A26" s="37" t="s">
        <v>44</v>
      </c>
      <c r="B26" s="38"/>
      <c r="C26" s="37">
        <v>56476.39817</v>
      </c>
      <c r="D26" s="37">
        <v>3.1E-4</v>
      </c>
      <c r="E26" s="39">
        <f t="shared" si="1"/>
        <v>13337.237804972789</v>
      </c>
      <c r="F26" s="43">
        <f>ROUND(2*E26,0)/2+0.5</f>
        <v>13337.5</v>
      </c>
      <c r="G26">
        <f t="shared" si="2"/>
        <v>-0.10125500000140164</v>
      </c>
      <c r="K26">
        <f t="shared" si="0"/>
        <v>-0.10125500000140164</v>
      </c>
      <c r="O26">
        <f t="shared" ca="1" si="3"/>
        <v>-9.9898237982361054E-2</v>
      </c>
      <c r="Q26" s="2">
        <f t="shared" si="4"/>
        <v>41457.89817</v>
      </c>
    </row>
    <row r="27" spans="1:17" x14ac:dyDescent="0.2">
      <c r="A27" s="37" t="s">
        <v>44</v>
      </c>
      <c r="B27" s="38"/>
      <c r="C27" s="37">
        <v>56477.364329999997</v>
      </c>
      <c r="D27" s="37">
        <v>4.8999999999999998E-4</v>
      </c>
      <c r="E27" s="39">
        <f t="shared" si="1"/>
        <v>13339.739630536891</v>
      </c>
      <c r="F27" s="43">
        <f>ROUND(2*E27,0)/2+0.5</f>
        <v>13340</v>
      </c>
      <c r="G27">
        <f t="shared" si="2"/>
        <v>-0.10055000000284053</v>
      </c>
      <c r="K27">
        <f t="shared" si="0"/>
        <v>-0.10055000000284053</v>
      </c>
      <c r="O27">
        <f t="shared" ca="1" si="3"/>
        <v>-9.9928936036760896E-2</v>
      </c>
      <c r="Q27" s="2">
        <f t="shared" si="4"/>
        <v>41458.864329999997</v>
      </c>
    </row>
    <row r="28" spans="1:17" x14ac:dyDescent="0.2">
      <c r="A28" s="37" t="s">
        <v>44</v>
      </c>
      <c r="B28" s="38"/>
      <c r="C28" s="37">
        <v>56477.368430000002</v>
      </c>
      <c r="D28" s="37">
        <v>6.4000000000000005E-4</v>
      </c>
      <c r="E28" s="39">
        <f t="shared" si="1"/>
        <v>13339.750247292735</v>
      </c>
      <c r="F28">
        <f>ROUND(2*E28,0)/2</f>
        <v>13340</v>
      </c>
      <c r="G28">
        <f t="shared" si="2"/>
        <v>-9.6449999997275881E-2</v>
      </c>
      <c r="K28">
        <f t="shared" si="0"/>
        <v>-9.6449999997275881E-2</v>
      </c>
      <c r="O28">
        <f t="shared" ca="1" si="3"/>
        <v>-9.9928936036760896E-2</v>
      </c>
      <c r="Q28" s="2">
        <f t="shared" si="4"/>
        <v>41458.868430000002</v>
      </c>
    </row>
    <row r="29" spans="1:17" x14ac:dyDescent="0.2">
      <c r="A29" s="37" t="s">
        <v>44</v>
      </c>
      <c r="B29" s="38"/>
      <c r="C29" s="37">
        <v>56477.363790000003</v>
      </c>
      <c r="D29" s="37">
        <v>6.7000000000000002E-4</v>
      </c>
      <c r="E29" s="39">
        <f t="shared" si="1"/>
        <v>13339.738232232481</v>
      </c>
      <c r="F29" s="43">
        <f>ROUND(2*E29,0)/2+0.5</f>
        <v>13340</v>
      </c>
      <c r="G29">
        <f t="shared" si="2"/>
        <v>-0.10108999999647494</v>
      </c>
      <c r="K29">
        <f t="shared" si="0"/>
        <v>-0.10108999999647494</v>
      </c>
      <c r="O29">
        <f t="shared" ca="1" si="3"/>
        <v>-9.9928936036760896E-2</v>
      </c>
      <c r="Q29" s="2">
        <f t="shared" si="4"/>
        <v>41458.863790000003</v>
      </c>
    </row>
    <row r="30" spans="1:17" x14ac:dyDescent="0.2">
      <c r="A30" s="40" t="s">
        <v>45</v>
      </c>
      <c r="B30" s="41" t="s">
        <v>43</v>
      </c>
      <c r="C30" s="42">
        <v>57160.498760000002</v>
      </c>
      <c r="D30" s="42">
        <v>6.9999999999999999E-4</v>
      </c>
      <c r="E30" s="39">
        <f>+(C30-C$7)/C$8</f>
        <v>15108.683884800439</v>
      </c>
      <c r="F30" s="43">
        <f>ROUND(2*E30,0)/2+0.5</f>
        <v>15109</v>
      </c>
      <c r="G30">
        <f>+C30-(C$7+F30*C$8)</f>
        <v>-0.12207800000032876</v>
      </c>
      <c r="K30">
        <f t="shared" si="0"/>
        <v>-0.12207800000032876</v>
      </c>
      <c r="O30">
        <f ca="1">+C$11+C$12*$F30</f>
        <v>-0.12165087933008106</v>
      </c>
      <c r="Q30" s="2">
        <f>+C30-15018.5</f>
        <v>42141.998760000002</v>
      </c>
    </row>
    <row r="31" spans="1:17" x14ac:dyDescent="0.2">
      <c r="A31" s="40" t="s">
        <v>45</v>
      </c>
      <c r="B31" s="41" t="s">
        <v>43</v>
      </c>
      <c r="C31" s="42">
        <v>57179.422429999999</v>
      </c>
      <c r="D31" s="42">
        <v>4.0000000000000002E-4</v>
      </c>
      <c r="E31" s="39">
        <f>+(C31-C$7)/C$8</f>
        <v>15157.685832068817</v>
      </c>
      <c r="F31" s="43">
        <f>ROUND(2*E31,0)/2+0.5</f>
        <v>15158</v>
      </c>
      <c r="G31">
        <f>+C31-(C$7+F31*C$8)</f>
        <v>-0.12132600000040838</v>
      </c>
      <c r="K31">
        <f t="shared" si="0"/>
        <v>-0.12132600000040838</v>
      </c>
      <c r="O31">
        <f ca="1">+C$11+C$12*$F31</f>
        <v>-0.12225256119631775</v>
      </c>
      <c r="Q31" s="2">
        <f>+C31-15018.5</f>
        <v>42160.922429999999</v>
      </c>
    </row>
    <row r="32" spans="1:17" x14ac:dyDescent="0.2">
      <c r="A32" s="40" t="s">
        <v>45</v>
      </c>
      <c r="B32" s="41" t="s">
        <v>43</v>
      </c>
      <c r="C32" s="42">
        <v>57499.557050000003</v>
      </c>
      <c r="D32" s="42">
        <v>4.0000000000000002E-4</v>
      </c>
      <c r="E32" s="39">
        <f>+(C32-C$7)/C$8</f>
        <v>15986.659269463631</v>
      </c>
      <c r="F32" s="43">
        <f>ROUND(2*E32,0)/2+0.5</f>
        <v>15987</v>
      </c>
      <c r="G32">
        <f>+C32-(C$7+F32*C$8)</f>
        <v>-0.13158399999520043</v>
      </c>
      <c r="K32">
        <f t="shared" si="0"/>
        <v>-0.13158399999520043</v>
      </c>
      <c r="O32">
        <f ca="1">+C$11+C$12*$F32</f>
        <v>-0.1324320360353016</v>
      </c>
      <c r="Q32" s="2">
        <f>+C32-15018.5</f>
        <v>42481.057050000003</v>
      </c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2024-02-28T04:50:45Z</dcterms:modified>
</cp:coreProperties>
</file>