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16E657-6CDB-4CD3-84A8-20B28FBB36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D9" i="1"/>
  <c r="C9" i="1"/>
  <c r="E21" i="1"/>
  <c r="F21" i="1"/>
  <c r="G21" i="1"/>
  <c r="E23" i="1"/>
  <c r="F23" i="1"/>
  <c r="G23" i="1"/>
  <c r="K23" i="1"/>
  <c r="E24" i="1"/>
  <c r="F24" i="1"/>
  <c r="G24" i="1"/>
  <c r="J24" i="1"/>
  <c r="E22" i="1"/>
  <c r="F22" i="1"/>
  <c r="U22" i="1"/>
  <c r="Q25" i="1"/>
  <c r="Q24" i="1"/>
  <c r="Q22" i="1"/>
  <c r="Q23" i="1"/>
  <c r="F16" i="1"/>
  <c r="C17" i="1"/>
  <c r="Q21" i="1"/>
  <c r="H21" i="1"/>
  <c r="C11" i="1"/>
  <c r="C12" i="1"/>
  <c r="C16" i="1" l="1"/>
  <c r="D18" i="1" s="1"/>
  <c r="C15" i="1"/>
  <c r="F18" i="1" s="1"/>
  <c r="O25" i="1"/>
  <c r="O23" i="1"/>
  <c r="O24" i="1"/>
  <c r="O21" i="1"/>
  <c r="O22" i="1"/>
  <c r="F17" i="1"/>
  <c r="F19" i="1" l="1"/>
  <c r="C18" i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<sst xmlns="http://schemas.openxmlformats.org/spreadsheetml/2006/main" count="57" uniqueCount="53">
  <si>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</si>
  <si>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</si>
  <si>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</si>
  <si>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</si>
  <si>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</si>
  <si>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</si>
  <si>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</si>
  <si>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</si>
  <si>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</si>
  <si>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</si>
  <si>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</si>
  <si>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</si>
  <si>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</si>
  <si>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</si>
  <si>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</si>
  <si>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</si>
  <si>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</si>
  <si>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</si>
  <si>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</si>
  <si>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</si>
  <si>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</si>
  <si>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</si>
  <si>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</si>
  <si>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</si>
  <si>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</si>
  <si>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</si>
  <si>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</si>
  <si>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</si>
  <si>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</si>
  <si>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</si>
  <si>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</si>
  <si>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</si>
  <si>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</si>
  <si>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</si>
  <si>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</si>
  <si>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</si>
  <si>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GCVS 4</t>
  </si>
  <si>
    <t>V2640 Oph</t>
  </si>
  <si>
    <t>V2640 Oph / GSC 0409-1742</t>
  </si>
  <si>
    <t>G0409-1742</t>
  </si>
  <si>
    <t>EW</t>
  </si>
  <si>
    <t>IBVS 5630</t>
  </si>
  <si>
    <t>IBVS 5837</t>
  </si>
  <si>
    <t>II</t>
  </si>
  <si>
    <t>IBVS 5997</t>
  </si>
  <si>
    <t>I</t>
  </si>
  <si>
    <t>IBVS 6084</t>
  </si>
  <si>
    <t>BAD?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</si>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</sst>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V2640 Oph-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6D-4523-9223-C788C58454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6D-4523-9223-C788C58454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1.5920000005280599E-3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6D-4523-9223-C788C58454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9.5999996119644493E-5</c:v>
                </c:pt>
                <c:pt idx="4">
                  <c:v>2.0659999936469831E-3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6D-4523-9223-C788C58454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D-4523-9223-C788C58454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6D-4523-9223-C788C58454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6D-4523-9223-C788C58454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-2.2881367505223895E-4</c:v>
                </c:pt>
                <c:pt idx="1">
                  <c:v>4.200866283017758E-4</c:v>
                </c:pt>
                <c:pt idx="2">
                  <c:v>1.059119168598499E-3</c:v>
                </c:pt>
                <c:pt idx="3">
                  <c:v>1.2226963177405256E-3</c:v>
                </c:pt>
                <c:pt idx="4">
                  <c:v>1.7009981790079023E-3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6D-4523-9223-C788C58454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-9.9694000004092231E-2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6D-4523-9223-C788C5845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77648"/>
        <c:axId val="1"/>
      </c:scatterChart>
      <c:valAx>
        <c:axId val="66407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77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V2640 Oph- O-C Diagr.</a:t>
            </a:r>
          </a:p>
        </c:rich>
      </c:tx>
      <c:layout>
        <c:manualLayout>
          <c:xMode val="edge"/>
          <c:yMode val="edge"/>
          <c:x val="0.3662617172853392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3994189017784567"/>
          <c:w val="0.8176297860688358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A2-4383-89E9-3BF6362BF4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A2-4383-89E9-3BF6362BF4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1.5920000005280599E-3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A2-4383-89E9-3BF6362BF4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9.5999996119644493E-5</c:v>
                </c:pt>
                <c:pt idx="4">
                  <c:v>2.0659999936469831E-3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A2-4383-89E9-3BF6362BF4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A2-4383-89E9-3BF6362BF4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A2-4383-89E9-3BF6362BF4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A2-4383-89E9-3BF6362BF4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-2.2881367505223895E-4</c:v>
                </c:pt>
                <c:pt idx="1">
                  <c:v>4.200866283017758E-4</c:v>
                </c:pt>
                <c:pt idx="2">
                  <c:v>1.059119168598499E-3</c:v>
                </c:pt>
                <c:pt idx="3">
                  <c:v>1.2226963177405256E-3</c:v>
                </c:pt>
                <c:pt idx="4">
                  <c:v>1.7009981790079023E-3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A2-4383-89E9-3BF6362BF4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3419.5</c:v>
                </c:pt>
                <c:pt idx="2">
                  <c:v>6787</c:v>
                </c:pt>
                <c:pt idx="3">
                  <c:v>7649</c:v>
                </c:pt>
                <c:pt idx="4">
                  <c:v>10169.5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-9.9694000004092231E-2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A2-4383-89E9-3BF6362B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255520"/>
        <c:axId val="1"/>
      </c:scatterChart>
      <c:valAx>
        <c:axId val="722255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1642853153992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255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212781912899186"/>
          <c:y val="0.92419947506561673"/>
          <c:w val="0.7310035181772491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20101F-803D-34F3-AFE5-D2A187C3B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0</xdr:row>
      <xdr:rowOff>0</xdr:rowOff>
    </xdr:from>
    <xdr:to>
      <xdr:col>27</xdr:col>
      <xdr:colOff>104775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46DA46C-0F73-4A3B-C95B-B27315C01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29" t="s">
        <v>37</v>
      </c>
      <c r="F1" t="s">
        <v>39</v>
      </c>
    </row>
    <row r="2" spans="1:6" x14ac:dyDescent="0.2">
      <c r="A2" t="s">
        <v>23</v>
      </c>
      <c r="B2" t="s">
        <v>40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52860.694000000003</v>
      </c>
      <c r="D4" s="9">
        <v>0.41989199999999999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52860.694000000003</v>
      </c>
      <c r="D7" s="30" t="s">
        <v>41</v>
      </c>
    </row>
    <row r="8" spans="1:6" x14ac:dyDescent="0.2">
      <c r="A8" t="s">
        <v>3</v>
      </c>
      <c r="C8">
        <v>0.41989199999999999</v>
      </c>
      <c r="D8" s="30" t="s">
        <v>41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-2.2881367505223895E-4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1.897646741786854E-7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57130.577448903299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0.41989218976467418</v>
      </c>
      <c r="E16" s="16" t="s">
        <v>30</v>
      </c>
      <c r="F16" s="17">
        <f ca="1">NOW()+15018.5+$C$5/24</f>
        <v>60368.74446238426</v>
      </c>
    </row>
    <row r="17" spans="1:21" ht="13.5" thickBot="1" x14ac:dyDescent="0.25">
      <c r="A17" s="16" t="s">
        <v>27</v>
      </c>
      <c r="B17" s="12"/>
      <c r="C17" s="12">
        <f>COUNT(C21:C2191)</f>
        <v>5</v>
      </c>
      <c r="E17" s="16" t="s">
        <v>35</v>
      </c>
      <c r="F17" s="17">
        <f ca="1">ROUND(2*(F16-$C$7)/$C$8,0)/2+F15</f>
        <v>17882</v>
      </c>
    </row>
    <row r="18" spans="1:21" ht="14.25" thickTop="1" thickBot="1" x14ac:dyDescent="0.25">
      <c r="A18" s="18" t="s">
        <v>5</v>
      </c>
      <c r="B18" s="12"/>
      <c r="C18" s="21">
        <f ca="1">+C15</f>
        <v>57130.577448903299</v>
      </c>
      <c r="D18" s="22">
        <f ca="1">+C16</f>
        <v>0.41989218976467418</v>
      </c>
      <c r="E18" s="16" t="s">
        <v>31</v>
      </c>
      <c r="F18" s="25">
        <f ca="1">ROUND(2*(F16-$C$15)/$C$16,0)/2+F15</f>
        <v>7713</v>
      </c>
    </row>
    <row r="19" spans="1:21" ht="13.5" thickTop="1" x14ac:dyDescent="0.2">
      <c r="E19" s="16" t="s">
        <v>32</v>
      </c>
      <c r="F19" s="20">
        <f ca="1">+$C$15+$C$16*F18-15018.5-$C$5/24</f>
        <v>45351.101741891565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47</v>
      </c>
    </row>
    <row r="21" spans="1:21" x14ac:dyDescent="0.2">
      <c r="A21" s="30" t="s">
        <v>36</v>
      </c>
      <c r="C21" s="10">
        <v>52860.694000000003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-2.2881367505223895E-4</v>
      </c>
      <c r="Q21" s="2">
        <f>+C21-15018.5</f>
        <v>37842.194000000003</v>
      </c>
    </row>
    <row r="22" spans="1:21" x14ac:dyDescent="0.2">
      <c r="A22" s="31" t="s">
        <v>42</v>
      </c>
      <c r="B22" s="32" t="s">
        <v>43</v>
      </c>
      <c r="C22" s="31">
        <v>54296.415000000001</v>
      </c>
      <c r="D22" s="31">
        <v>3.0000000000000001E-3</v>
      </c>
      <c r="E22">
        <f>+(C22-C$7)/C$8</f>
        <v>3419.262572280486</v>
      </c>
      <c r="F22">
        <f>ROUND(2*E22,0)/2</f>
        <v>3419.5</v>
      </c>
      <c r="O22">
        <f ca="1">+C$11+C$12*$F22</f>
        <v>4.200866283017758E-4</v>
      </c>
      <c r="Q22" s="2">
        <f>+C22-15018.5</f>
        <v>39277.915000000001</v>
      </c>
      <c r="U22">
        <f>+C22-(C$7+F22*C$8)</f>
        <v>-9.9694000004092231E-2</v>
      </c>
    </row>
    <row r="23" spans="1:21" x14ac:dyDescent="0.2">
      <c r="A23" s="31" t="s">
        <v>44</v>
      </c>
      <c r="B23" s="32" t="s">
        <v>45</v>
      </c>
      <c r="C23" s="31">
        <v>55710.501100000001</v>
      </c>
      <c r="D23" s="31">
        <v>5.9999999999999995E-4</v>
      </c>
      <c r="E23">
        <f>+(C23-C$7)/C$8</f>
        <v>6787.0002286302151</v>
      </c>
      <c r="F23">
        <f>ROUND(2*E23,0)/2</f>
        <v>6787</v>
      </c>
      <c r="G23">
        <f>+C23-(C$7+F23*C$8)</f>
        <v>9.5999996119644493E-5</v>
      </c>
      <c r="K23">
        <f>+G23</f>
        <v>9.5999996119644493E-5</v>
      </c>
      <c r="O23">
        <f ca="1">+C$11+C$12*$F23</f>
        <v>1.059119168598499E-3</v>
      </c>
      <c r="Q23" s="2">
        <f>+C23-15018.5</f>
        <v>40692.001100000001</v>
      </c>
    </row>
    <row r="24" spans="1:21" x14ac:dyDescent="0.2">
      <c r="A24" s="33" t="s">
        <v>46</v>
      </c>
      <c r="B24" s="34" t="s">
        <v>45</v>
      </c>
      <c r="C24" s="33">
        <v>56072.449500000002</v>
      </c>
      <c r="D24" s="33">
        <v>2.9999999999999997E-4</v>
      </c>
      <c r="E24">
        <f>+(C24-C$7)/C$8</f>
        <v>7649.003791451134</v>
      </c>
      <c r="F24">
        <f>ROUND(2*E24,0)/2</f>
        <v>7649</v>
      </c>
      <c r="G24">
        <f>+C24-(C$7+F24*C$8)</f>
        <v>1.5920000005280599E-3</v>
      </c>
      <c r="J24">
        <f>+G24</f>
        <v>1.5920000005280599E-3</v>
      </c>
      <c r="O24">
        <f ca="1">+C$11+C$12*$F24</f>
        <v>1.2226963177405256E-3</v>
      </c>
      <c r="Q24" s="2">
        <f>+C24-15018.5</f>
        <v>41053.949500000002</v>
      </c>
    </row>
    <row r="25" spans="1:21" x14ac:dyDescent="0.2">
      <c r="A25" s="35" t="s">
        <v>48</v>
      </c>
      <c r="B25" s="36" t="s">
        <v>43</v>
      </c>
      <c r="C25" s="37">
        <v>57130.787759999999</v>
      </c>
      <c r="D25" s="37">
        <v>2.9999999999999997E-4</v>
      </c>
      <c r="E25">
        <f>+(C25-C$7)/C$8</f>
        <v>10169.504920312833</v>
      </c>
      <c r="F25">
        <f>ROUND(2*E25,0)/2</f>
        <v>10169.5</v>
      </c>
      <c r="G25">
        <f>+C25-(C$7+F25*C$8)</f>
        <v>2.0659999936469831E-3</v>
      </c>
      <c r="K25">
        <f>+G25</f>
        <v>2.0659999936469831E-3</v>
      </c>
      <c r="O25">
        <f ca="1">+C$11+C$12*$F25</f>
        <v>1.7009981790079023E-3</v>
      </c>
      <c r="Q25" s="2">
        <f>+C25-15018.5</f>
        <v>42112.287759999999</v>
      </c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2024-02-28T04:52:01Z</dcterms:modified>
</cp:coreProperties>
</file>