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EEE22A3-2638-4533-8F5D-403D0A1480C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H34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G11" i="1"/>
  <c r="F11" i="1"/>
  <c r="E14" i="1"/>
  <c r="E15" i="1" s="1"/>
  <c r="C17" i="1"/>
  <c r="Q34" i="1"/>
  <c r="C11" i="1"/>
  <c r="C12" i="1"/>
  <c r="C16" i="1" l="1"/>
  <c r="D18" i="1" s="1"/>
  <c r="O32" i="1"/>
  <c r="O23" i="1"/>
  <c r="O30" i="1"/>
  <c r="O25" i="1"/>
  <c r="O31" i="1"/>
  <c r="O29" i="1"/>
  <c r="C15" i="1"/>
  <c r="O26" i="1"/>
  <c r="O28" i="1"/>
  <c r="O21" i="1"/>
  <c r="O33" i="1"/>
  <c r="O27" i="1"/>
  <c r="O34" i="1"/>
  <c r="O22" i="1"/>
  <c r="O24" i="1"/>
  <c r="C18" i="1" l="1"/>
  <c r="E16" i="1"/>
  <c r="E17" i="1" s="1"/>
</calcChain>
</file>

<file path=xl/sharedStrings.xml><?xml version="1.0" encoding="utf-8"?>
<sst xmlns="http://schemas.openxmlformats.org/spreadsheetml/2006/main" count="86" uniqueCount="48">
  <si>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</si>
  <si>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</si>
  <si>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</si>
  <si>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</si>
  <si>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</si>
  <si>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</si>
  <si>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</si>
  <si>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</si>
  <si>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</si>
  <si>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</si>
  <si>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</si>
  <si>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</si>
  <si>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</si>
  <si>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</si>
  <si>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</si>
  <si>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</si>
  <si>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</si>
  <si>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</si>
  <si>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</si>
  <si>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</si>
  <si>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</si>
  <si>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</si>
  <si>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</si>
  <si>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</si>
  <si>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</si>
  <si>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</si>
  <si>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</si>
  <si>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</si>
  <si>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</si>
  <si>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</si>
  <si>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</si>
  <si>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</si>
  <si>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</si>
  <si>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</si>
  <si>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</si>
  <si>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</si>
  <si>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</si>
  <si>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</si>
  <si>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</si>
  <si>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</si>
  <si>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</si>
  <si>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 xml:space="preserve">NSV 9995 </t>
  </si>
  <si>
    <t>var</t>
  </si>
  <si>
    <t xml:space="preserve">V2660 Oph / NSV 9995 </t>
  </si>
  <si>
    <t>IBVS 5637</t>
  </si>
  <si>
    <t>I</t>
  </si>
  <si>
    <t>pg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</si>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</sst>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V2660 Oph - O-C Diagr.</a:t>
            </a:r>
          </a:p>
        </c:rich>
      </c:tx>
      <c:layout>
        <c:manualLayout>
          <c:xMode val="edge"/>
          <c:yMode val="edge"/>
          <c:x val="0.36541353383458647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165413533834586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-14583</c:v>
                </c:pt>
                <c:pt idx="1">
                  <c:v>-14539</c:v>
                </c:pt>
                <c:pt idx="2">
                  <c:v>-7337</c:v>
                </c:pt>
                <c:pt idx="3">
                  <c:v>-7022</c:v>
                </c:pt>
                <c:pt idx="4">
                  <c:v>-6435</c:v>
                </c:pt>
                <c:pt idx="5">
                  <c:v>-6382</c:v>
                </c:pt>
                <c:pt idx="6">
                  <c:v>-6358</c:v>
                </c:pt>
                <c:pt idx="7">
                  <c:v>-5771</c:v>
                </c:pt>
                <c:pt idx="8">
                  <c:v>-3380</c:v>
                </c:pt>
                <c:pt idx="9">
                  <c:v>-2745</c:v>
                </c:pt>
                <c:pt idx="10">
                  <c:v>-2401</c:v>
                </c:pt>
                <c:pt idx="11">
                  <c:v>-640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EF-4C9B-AEB8-9F23598A6A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-14583</c:v>
                </c:pt>
                <c:pt idx="1">
                  <c:v>-14539</c:v>
                </c:pt>
                <c:pt idx="2">
                  <c:v>-7337</c:v>
                </c:pt>
                <c:pt idx="3">
                  <c:v>-7022</c:v>
                </c:pt>
                <c:pt idx="4">
                  <c:v>-6435</c:v>
                </c:pt>
                <c:pt idx="5">
                  <c:v>-6382</c:v>
                </c:pt>
                <c:pt idx="6">
                  <c:v>-6358</c:v>
                </c:pt>
                <c:pt idx="7">
                  <c:v>-5771</c:v>
                </c:pt>
                <c:pt idx="8">
                  <c:v>-3380</c:v>
                </c:pt>
                <c:pt idx="9">
                  <c:v>-2745</c:v>
                </c:pt>
                <c:pt idx="10">
                  <c:v>-2401</c:v>
                </c:pt>
                <c:pt idx="11">
                  <c:v>-640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6.1004000017419457E-3</c:v>
                </c:pt>
                <c:pt idx="1">
                  <c:v>-2.1646799999871291E-2</c:v>
                </c:pt>
                <c:pt idx="2">
                  <c:v>-6.4043999955174513E-3</c:v>
                </c:pt>
                <c:pt idx="3">
                  <c:v>2.2973600003751926E-2</c:v>
                </c:pt>
                <c:pt idx="4">
                  <c:v>-2.7219999974477105E-3</c:v>
                </c:pt>
                <c:pt idx="5">
                  <c:v>2.4741599998378661E-2</c:v>
                </c:pt>
                <c:pt idx="6">
                  <c:v>-7.0296000048983842E-3</c:v>
                </c:pt>
                <c:pt idx="7">
                  <c:v>3.2748000012361445E-3</c:v>
                </c:pt>
                <c:pt idx="8">
                  <c:v>9.4399999943561852E-4</c:v>
                </c:pt>
                <c:pt idx="9">
                  <c:v>5.7060000035562553E-3</c:v>
                </c:pt>
                <c:pt idx="10">
                  <c:v>3.3187999943038449E-3</c:v>
                </c:pt>
                <c:pt idx="11">
                  <c:v>-3.767999995034188E-3</c:v>
                </c:pt>
                <c:pt idx="12">
                  <c:v>-2.1000000000640284E-2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EF-4C9B-AEB8-9F23598A6A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-14583</c:v>
                </c:pt>
                <c:pt idx="1">
                  <c:v>-14539</c:v>
                </c:pt>
                <c:pt idx="2">
                  <c:v>-7337</c:v>
                </c:pt>
                <c:pt idx="3">
                  <c:v>-7022</c:v>
                </c:pt>
                <c:pt idx="4">
                  <c:v>-6435</c:v>
                </c:pt>
                <c:pt idx="5">
                  <c:v>-6382</c:v>
                </c:pt>
                <c:pt idx="6">
                  <c:v>-6358</c:v>
                </c:pt>
                <c:pt idx="7">
                  <c:v>-5771</c:v>
                </c:pt>
                <c:pt idx="8">
                  <c:v>-3380</c:v>
                </c:pt>
                <c:pt idx="9">
                  <c:v>-2745</c:v>
                </c:pt>
                <c:pt idx="10">
                  <c:v>-2401</c:v>
                </c:pt>
                <c:pt idx="11">
                  <c:v>-640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EF-4C9B-AEB8-9F23598A6A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-14583</c:v>
                </c:pt>
                <c:pt idx="1">
                  <c:v>-14539</c:v>
                </c:pt>
                <c:pt idx="2">
                  <c:v>-7337</c:v>
                </c:pt>
                <c:pt idx="3">
                  <c:v>-7022</c:v>
                </c:pt>
                <c:pt idx="4">
                  <c:v>-6435</c:v>
                </c:pt>
                <c:pt idx="5">
                  <c:v>-6382</c:v>
                </c:pt>
                <c:pt idx="6">
                  <c:v>-6358</c:v>
                </c:pt>
                <c:pt idx="7">
                  <c:v>-5771</c:v>
                </c:pt>
                <c:pt idx="8">
                  <c:v>-3380</c:v>
                </c:pt>
                <c:pt idx="9">
                  <c:v>-2745</c:v>
                </c:pt>
                <c:pt idx="10">
                  <c:v>-2401</c:v>
                </c:pt>
                <c:pt idx="11">
                  <c:v>-640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EF-4C9B-AEB8-9F23598A6A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-14583</c:v>
                </c:pt>
                <c:pt idx="1">
                  <c:v>-14539</c:v>
                </c:pt>
                <c:pt idx="2">
                  <c:v>-7337</c:v>
                </c:pt>
                <c:pt idx="3">
                  <c:v>-7022</c:v>
                </c:pt>
                <c:pt idx="4">
                  <c:v>-6435</c:v>
                </c:pt>
                <c:pt idx="5">
                  <c:v>-6382</c:v>
                </c:pt>
                <c:pt idx="6">
                  <c:v>-6358</c:v>
                </c:pt>
                <c:pt idx="7">
                  <c:v>-5771</c:v>
                </c:pt>
                <c:pt idx="8">
                  <c:v>-3380</c:v>
                </c:pt>
                <c:pt idx="9">
                  <c:v>-2745</c:v>
                </c:pt>
                <c:pt idx="10">
                  <c:v>-2401</c:v>
                </c:pt>
                <c:pt idx="11">
                  <c:v>-640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EF-4C9B-AEB8-9F23598A6A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-14583</c:v>
                </c:pt>
                <c:pt idx="1">
                  <c:v>-14539</c:v>
                </c:pt>
                <c:pt idx="2">
                  <c:v>-7337</c:v>
                </c:pt>
                <c:pt idx="3">
                  <c:v>-7022</c:v>
                </c:pt>
                <c:pt idx="4">
                  <c:v>-6435</c:v>
                </c:pt>
                <c:pt idx="5">
                  <c:v>-6382</c:v>
                </c:pt>
                <c:pt idx="6">
                  <c:v>-6358</c:v>
                </c:pt>
                <c:pt idx="7">
                  <c:v>-5771</c:v>
                </c:pt>
                <c:pt idx="8">
                  <c:v>-3380</c:v>
                </c:pt>
                <c:pt idx="9">
                  <c:v>-2745</c:v>
                </c:pt>
                <c:pt idx="10">
                  <c:v>-2401</c:v>
                </c:pt>
                <c:pt idx="11">
                  <c:v>-640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EF-4C9B-AEB8-9F23598A6A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-14583</c:v>
                </c:pt>
                <c:pt idx="1">
                  <c:v>-14539</c:v>
                </c:pt>
                <c:pt idx="2">
                  <c:v>-7337</c:v>
                </c:pt>
                <c:pt idx="3">
                  <c:v>-7022</c:v>
                </c:pt>
                <c:pt idx="4">
                  <c:v>-6435</c:v>
                </c:pt>
                <c:pt idx="5">
                  <c:v>-6382</c:v>
                </c:pt>
                <c:pt idx="6">
                  <c:v>-6358</c:v>
                </c:pt>
                <c:pt idx="7">
                  <c:v>-5771</c:v>
                </c:pt>
                <c:pt idx="8">
                  <c:v>-3380</c:v>
                </c:pt>
                <c:pt idx="9">
                  <c:v>-2745</c:v>
                </c:pt>
                <c:pt idx="10">
                  <c:v>-2401</c:v>
                </c:pt>
                <c:pt idx="11">
                  <c:v>-640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EF-4C9B-AEB8-9F23598A6A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-14583</c:v>
                </c:pt>
                <c:pt idx="1">
                  <c:v>-14539</c:v>
                </c:pt>
                <c:pt idx="2">
                  <c:v>-7337</c:v>
                </c:pt>
                <c:pt idx="3">
                  <c:v>-7022</c:v>
                </c:pt>
                <c:pt idx="4">
                  <c:v>-6435</c:v>
                </c:pt>
                <c:pt idx="5">
                  <c:v>-6382</c:v>
                </c:pt>
                <c:pt idx="6">
                  <c:v>-6358</c:v>
                </c:pt>
                <c:pt idx="7">
                  <c:v>-5771</c:v>
                </c:pt>
                <c:pt idx="8">
                  <c:v>-3380</c:v>
                </c:pt>
                <c:pt idx="9">
                  <c:v>-2745</c:v>
                </c:pt>
                <c:pt idx="10">
                  <c:v>-2401</c:v>
                </c:pt>
                <c:pt idx="11">
                  <c:v>-640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4.081861718633127E-4</c:v>
                </c:pt>
                <c:pt idx="1">
                  <c:v>4.0775989780353491E-4</c:v>
                </c:pt>
                <c:pt idx="2">
                  <c:v>3.3798658465535893E-4</c:v>
                </c:pt>
                <c:pt idx="3">
                  <c:v>3.3493484990922243E-4</c:v>
                </c:pt>
                <c:pt idx="4">
                  <c:v>3.2924796642991397E-4</c:v>
                </c:pt>
                <c:pt idx="5">
                  <c:v>3.2873449994881798E-4</c:v>
                </c:pt>
                <c:pt idx="6">
                  <c:v>3.2850198682530282E-4</c:v>
                </c:pt>
                <c:pt idx="7">
                  <c:v>3.2281510334599442E-4</c:v>
                </c:pt>
                <c:pt idx="8">
                  <c:v>2.99650983415796E-4</c:v>
                </c:pt>
                <c:pt idx="9">
                  <c:v>2.9349907368945728E-4</c:v>
                </c:pt>
                <c:pt idx="10">
                  <c:v>2.9016638558573989E-4</c:v>
                </c:pt>
                <c:pt idx="11">
                  <c:v>2.7310573514781458E-4</c:v>
                </c:pt>
                <c:pt idx="12">
                  <c:v>2.6690538518741019E-4</c:v>
                </c:pt>
                <c:pt idx="13">
                  <c:v>2.6690538518741019E-4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EF-4C9B-AEB8-9F23598A6AC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-14583</c:v>
                </c:pt>
                <c:pt idx="1">
                  <c:v>-14539</c:v>
                </c:pt>
                <c:pt idx="2">
                  <c:v>-7337</c:v>
                </c:pt>
                <c:pt idx="3">
                  <c:v>-7022</c:v>
                </c:pt>
                <c:pt idx="4">
                  <c:v>-6435</c:v>
                </c:pt>
                <c:pt idx="5">
                  <c:v>-6382</c:v>
                </c:pt>
                <c:pt idx="6">
                  <c:v>-6358</c:v>
                </c:pt>
                <c:pt idx="7">
                  <c:v>-5771</c:v>
                </c:pt>
                <c:pt idx="8">
                  <c:v>-3380</c:v>
                </c:pt>
                <c:pt idx="9">
                  <c:v>-2745</c:v>
                </c:pt>
                <c:pt idx="10">
                  <c:v>-2401</c:v>
                </c:pt>
                <c:pt idx="11">
                  <c:v>-640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EF-4C9B-AEB8-9F23598A6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678936"/>
        <c:axId val="1"/>
      </c:scatterChart>
      <c:valAx>
        <c:axId val="824678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678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097744360902255"/>
          <c:y val="0.92353064690443099"/>
          <c:w val="0.74586466165413534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478174-A3A2-A172-7B04-F0889D53E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0" sqref="E4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4"/>
      <c r="F1" t="s">
        <v>41</v>
      </c>
    </row>
    <row r="2" spans="1:7" s="8" customFormat="1" ht="12.95" customHeight="1" x14ac:dyDescent="0.2">
      <c r="A2" s="8" t="s">
        <v>23</v>
      </c>
      <c r="B2" s="8" t="s">
        <v>42</v>
      </c>
      <c r="C2" s="9"/>
      <c r="D2" s="9"/>
      <c r="E2" s="8">
        <v>0</v>
      </c>
    </row>
    <row r="3" spans="1:7" s="8" customFormat="1" ht="12.95" customHeight="1" thickBot="1" x14ac:dyDescent="0.25"/>
    <row r="4" spans="1:7" s="8" customFormat="1" ht="12.95" customHeight="1" thickBot="1" x14ac:dyDescent="0.25">
      <c r="A4" s="10" t="s">
        <v>0</v>
      </c>
      <c r="C4" s="11">
        <v>47380.42</v>
      </c>
      <c r="D4" s="12">
        <v>1.2061987999999999</v>
      </c>
    </row>
    <row r="5" spans="1:7" s="8" customFormat="1" ht="12.95" customHeight="1" x14ac:dyDescent="0.2"/>
    <row r="6" spans="1:7" s="8" customFormat="1" ht="12.95" customHeight="1" x14ac:dyDescent="0.2">
      <c r="A6" s="10" t="s">
        <v>1</v>
      </c>
    </row>
    <row r="7" spans="1:7" s="8" customFormat="1" ht="12.95" customHeight="1" x14ac:dyDescent="0.2">
      <c r="A7" s="8" t="s">
        <v>2</v>
      </c>
      <c r="C7" s="13">
        <v>47380.42</v>
      </c>
      <c r="D7" s="14" t="e">
        <v>#N/A</v>
      </c>
    </row>
    <row r="8" spans="1:7" s="8" customFormat="1" ht="12.95" customHeight="1" x14ac:dyDescent="0.2">
      <c r="A8" s="8" t="s">
        <v>3</v>
      </c>
      <c r="C8" s="13">
        <v>1.2061987999999999</v>
      </c>
      <c r="D8" s="14" t="e">
        <v>#N/A</v>
      </c>
    </row>
    <row r="9" spans="1:7" s="8" customFormat="1" ht="12.95" customHeight="1" x14ac:dyDescent="0.2">
      <c r="A9" s="15" t="s">
        <v>29</v>
      </c>
      <c r="C9" s="16">
        <v>-9.5</v>
      </c>
      <c r="D9" s="8" t="s">
        <v>30</v>
      </c>
    </row>
    <row r="10" spans="1:7" s="8" customFormat="1" ht="12.95" customHeight="1" thickBot="1" x14ac:dyDescent="0.25">
      <c r="C10" s="17" t="s">
        <v>19</v>
      </c>
      <c r="D10" s="17" t="s">
        <v>20</v>
      </c>
    </row>
    <row r="11" spans="1:7" s="8" customFormat="1" ht="12.95" customHeight="1" x14ac:dyDescent="0.2">
      <c r="A11" s="8" t="s">
        <v>15</v>
      </c>
      <c r="C11" s="18">
        <f ca="1">INTERCEPT(INDIRECT($G$11):G992,INDIRECT($F$11):F992)</f>
        <v>2.6690538518741019E-4</v>
      </c>
      <c r="D11" s="9"/>
      <c r="F11" s="19" t="str">
        <f>"F"&amp;E19</f>
        <v>F21</v>
      </c>
      <c r="G11" s="18" t="str">
        <f>"G"&amp;E19</f>
        <v>G21</v>
      </c>
    </row>
    <row r="12" spans="1:7" s="8" customFormat="1" ht="12.95" customHeight="1" x14ac:dyDescent="0.2">
      <c r="A12" s="8" t="s">
        <v>16</v>
      </c>
      <c r="C12" s="18">
        <f ca="1">SLOPE(INDIRECT($G$11):G992,INDIRECT($F$11):F992)</f>
        <v>-9.688046813131903E-9</v>
      </c>
      <c r="D12" s="9"/>
    </row>
    <row r="13" spans="1:7" s="8" customFormat="1" ht="12.95" customHeight="1" x14ac:dyDescent="0.2">
      <c r="A13" s="8" t="s">
        <v>18</v>
      </c>
      <c r="C13" s="9" t="s">
        <v>13</v>
      </c>
      <c r="D13" s="14" t="s">
        <v>38</v>
      </c>
      <c r="E13" s="16">
        <v>1</v>
      </c>
    </row>
    <row r="14" spans="1:7" s="8" customFormat="1" ht="12.95" customHeight="1" x14ac:dyDescent="0.2">
      <c r="D14" s="14" t="s">
        <v>31</v>
      </c>
      <c r="E14" s="20">
        <f ca="1">NOW()+15018.5+$C$9/24</f>
        <v>60368.747729050927</v>
      </c>
    </row>
    <row r="15" spans="1:7" s="8" customFormat="1" ht="12.95" customHeight="1" x14ac:dyDescent="0.2">
      <c r="A15" s="21" t="s">
        <v>17</v>
      </c>
      <c r="C15" s="22">
        <f ca="1">(C7+C11)+(C8+C12)*INT(MAX(F21:F3533))</f>
        <v>47380.420266905385</v>
      </c>
      <c r="D15" s="14" t="s">
        <v>39</v>
      </c>
      <c r="E15" s="20">
        <f ca="1">ROUND(2*(E14-$C$7)/$C$8,0)/2+E13</f>
        <v>10769</v>
      </c>
    </row>
    <row r="16" spans="1:7" s="8" customFormat="1" ht="12.95" customHeight="1" x14ac:dyDescent="0.2">
      <c r="A16" s="10" t="s">
        <v>4</v>
      </c>
      <c r="C16" s="23">
        <f ca="1">+C8+C12</f>
        <v>1.2061987903119531</v>
      </c>
      <c r="D16" s="14" t="s">
        <v>32</v>
      </c>
      <c r="E16" s="18">
        <f ca="1">ROUND(2*(E14-$C$15)/$C$16,0)/2+E13</f>
        <v>10769</v>
      </c>
    </row>
    <row r="17" spans="1:18" s="8" customFormat="1" ht="12.95" customHeight="1" thickBot="1" x14ac:dyDescent="0.25">
      <c r="A17" s="14" t="s">
        <v>28</v>
      </c>
      <c r="C17" s="8">
        <f>COUNT(C21:C2191)</f>
        <v>14</v>
      </c>
      <c r="D17" s="14" t="s">
        <v>33</v>
      </c>
      <c r="E17" s="24">
        <f ca="1">+$C$15+$C$16*E16-15018.5-$C$9/24</f>
        <v>45351.870873108142</v>
      </c>
    </row>
    <row r="18" spans="1:18" s="8" customFormat="1" ht="12.95" customHeight="1" thickTop="1" thickBot="1" x14ac:dyDescent="0.25">
      <c r="A18" s="10" t="s">
        <v>5</v>
      </c>
      <c r="C18" s="25">
        <f ca="1">+C15</f>
        <v>47380.420266905385</v>
      </c>
      <c r="D18" s="26">
        <f ca="1">+C16</f>
        <v>1.2061987903119531</v>
      </c>
      <c r="E18" s="27" t="s">
        <v>34</v>
      </c>
    </row>
    <row r="19" spans="1:18" s="8" customFormat="1" ht="12.95" customHeight="1" thickTop="1" x14ac:dyDescent="0.2">
      <c r="A19" s="4" t="s">
        <v>35</v>
      </c>
      <c r="E19" s="28">
        <v>21</v>
      </c>
    </row>
    <row r="20" spans="1:18" s="8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29" t="s">
        <v>36</v>
      </c>
      <c r="I20" s="29" t="s">
        <v>46</v>
      </c>
      <c r="J20" s="29" t="s">
        <v>47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7" t="s">
        <v>14</v>
      </c>
      <c r="R20" s="31" t="s">
        <v>37</v>
      </c>
    </row>
    <row r="21" spans="1:18" s="8" customFormat="1" ht="12.95" customHeight="1" x14ac:dyDescent="0.2">
      <c r="A21" s="6" t="s">
        <v>44</v>
      </c>
      <c r="B21" s="7" t="s">
        <v>45</v>
      </c>
      <c r="C21" s="6">
        <v>29790.429</v>
      </c>
      <c r="D21" s="6" t="s">
        <v>46</v>
      </c>
      <c r="E21" s="8">
        <f t="shared" ref="E21:E34" si="0">+(C21-C$7)/C$8</f>
        <v>-14582.994942458905</v>
      </c>
      <c r="F21" s="8">
        <f t="shared" ref="F21:F34" si="1">ROUND(2*E21,0)/2</f>
        <v>-14583</v>
      </c>
      <c r="G21" s="8">
        <f t="shared" ref="G21:G34" si="2">+C21-(C$7+F21*C$8)</f>
        <v>6.1004000017419457E-3</v>
      </c>
      <c r="I21" s="8">
        <f t="shared" ref="I21:I33" si="3">+G21</f>
        <v>6.1004000017419457E-3</v>
      </c>
      <c r="O21" s="8">
        <f t="shared" ref="O21:O34" ca="1" si="4">+C$11+C$12*$F21</f>
        <v>4.081861718633127E-4</v>
      </c>
      <c r="Q21" s="32">
        <f t="shared" ref="Q21:Q34" si="5">+C21-15018.5</f>
        <v>14771.929</v>
      </c>
    </row>
    <row r="22" spans="1:18" s="8" customFormat="1" ht="12.95" customHeight="1" x14ac:dyDescent="0.2">
      <c r="A22" s="6" t="s">
        <v>44</v>
      </c>
      <c r="B22" s="7" t="s">
        <v>45</v>
      </c>
      <c r="C22" s="6">
        <v>29843.473999999998</v>
      </c>
      <c r="D22" s="6" t="s">
        <v>46</v>
      </c>
      <c r="E22" s="8">
        <f t="shared" si="0"/>
        <v>-14539.01794629542</v>
      </c>
      <c r="F22" s="8">
        <f t="shared" si="1"/>
        <v>-14539</v>
      </c>
      <c r="G22" s="8">
        <f t="shared" si="2"/>
        <v>-2.1646799999871291E-2</v>
      </c>
      <c r="I22" s="8">
        <f t="shared" si="3"/>
        <v>-2.1646799999871291E-2</v>
      </c>
      <c r="O22" s="8">
        <f t="shared" ca="1" si="4"/>
        <v>4.0775989780353491E-4</v>
      </c>
      <c r="Q22" s="32">
        <f t="shared" si="5"/>
        <v>14824.973999999998</v>
      </c>
    </row>
    <row r="23" spans="1:18" s="8" customFormat="1" ht="12.95" customHeight="1" x14ac:dyDescent="0.2">
      <c r="A23" s="6" t="s">
        <v>44</v>
      </c>
      <c r="B23" s="7" t="s">
        <v>45</v>
      </c>
      <c r="C23" s="6">
        <v>38530.533000000003</v>
      </c>
      <c r="D23" s="6" t="s">
        <v>46</v>
      </c>
      <c r="E23" s="8">
        <f t="shared" si="0"/>
        <v>-7337.0053095725152</v>
      </c>
      <c r="F23" s="8">
        <f t="shared" si="1"/>
        <v>-7337</v>
      </c>
      <c r="G23" s="8">
        <f t="shared" si="2"/>
        <v>-6.4043999955174513E-3</v>
      </c>
      <c r="I23" s="8">
        <f t="shared" si="3"/>
        <v>-6.4043999955174513E-3</v>
      </c>
      <c r="O23" s="8">
        <f t="shared" ca="1" si="4"/>
        <v>3.3798658465535893E-4</v>
      </c>
      <c r="Q23" s="32">
        <f t="shared" si="5"/>
        <v>23512.033000000003</v>
      </c>
    </row>
    <row r="24" spans="1:18" s="8" customFormat="1" ht="12.95" customHeight="1" x14ac:dyDescent="0.2">
      <c r="A24" s="6" t="s">
        <v>44</v>
      </c>
      <c r="B24" s="7" t="s">
        <v>45</v>
      </c>
      <c r="C24" s="6">
        <v>38910.514999999999</v>
      </c>
      <c r="D24" s="6" t="s">
        <v>46</v>
      </c>
      <c r="E24" s="8">
        <f t="shared" si="0"/>
        <v>-7021.9809537200663</v>
      </c>
      <c r="F24" s="8">
        <f t="shared" si="1"/>
        <v>-7022</v>
      </c>
      <c r="G24" s="8">
        <f t="shared" si="2"/>
        <v>2.2973600003751926E-2</v>
      </c>
      <c r="I24" s="8">
        <f t="shared" si="3"/>
        <v>2.2973600003751926E-2</v>
      </c>
      <c r="O24" s="8">
        <f t="shared" ca="1" si="4"/>
        <v>3.3493484990922243E-4</v>
      </c>
      <c r="Q24" s="32">
        <f t="shared" si="5"/>
        <v>23892.014999999999</v>
      </c>
    </row>
    <row r="25" spans="1:18" s="8" customFormat="1" ht="12.95" customHeight="1" x14ac:dyDescent="0.2">
      <c r="A25" s="6" t="s">
        <v>44</v>
      </c>
      <c r="B25" s="7" t="s">
        <v>45</v>
      </c>
      <c r="C25" s="6">
        <v>39618.527999999998</v>
      </c>
      <c r="D25" s="6" t="s">
        <v>46</v>
      </c>
      <c r="E25" s="8">
        <f t="shared" si="0"/>
        <v>-6435.0022566760972</v>
      </c>
      <c r="F25" s="8">
        <f t="shared" si="1"/>
        <v>-6435</v>
      </c>
      <c r="G25" s="8">
        <f t="shared" si="2"/>
        <v>-2.7219999974477105E-3</v>
      </c>
      <c r="I25" s="8">
        <f t="shared" si="3"/>
        <v>-2.7219999974477105E-3</v>
      </c>
      <c r="O25" s="8">
        <f t="shared" ca="1" si="4"/>
        <v>3.2924796642991397E-4</v>
      </c>
      <c r="Q25" s="32">
        <f t="shared" si="5"/>
        <v>24600.027999999998</v>
      </c>
    </row>
    <row r="26" spans="1:18" s="8" customFormat="1" ht="12.95" customHeight="1" x14ac:dyDescent="0.2">
      <c r="A26" s="6" t="s">
        <v>44</v>
      </c>
      <c r="B26" s="7" t="s">
        <v>45</v>
      </c>
      <c r="C26" s="6">
        <v>39682.483999999997</v>
      </c>
      <c r="D26" s="6" t="s">
        <v>46</v>
      </c>
      <c r="E26" s="8">
        <f t="shared" si="0"/>
        <v>-6381.9794879583715</v>
      </c>
      <c r="F26" s="8">
        <f t="shared" si="1"/>
        <v>-6382</v>
      </c>
      <c r="G26" s="8">
        <f t="shared" si="2"/>
        <v>2.4741599998378661E-2</v>
      </c>
      <c r="I26" s="8">
        <f t="shared" si="3"/>
        <v>2.4741599998378661E-2</v>
      </c>
      <c r="O26" s="8">
        <f t="shared" ca="1" si="4"/>
        <v>3.2873449994881798E-4</v>
      </c>
      <c r="Q26" s="32">
        <f t="shared" si="5"/>
        <v>24663.983999999997</v>
      </c>
    </row>
    <row r="27" spans="1:18" x14ac:dyDescent="0.2">
      <c r="A27" s="6" t="s">
        <v>44</v>
      </c>
      <c r="B27" s="7" t="s">
        <v>45</v>
      </c>
      <c r="C27" s="6">
        <v>39711.400999999998</v>
      </c>
      <c r="D27" s="6" t="s">
        <v>46</v>
      </c>
      <c r="E27">
        <f t="shared" si="0"/>
        <v>-6358.0058278950373</v>
      </c>
      <c r="F27">
        <f t="shared" si="1"/>
        <v>-6358</v>
      </c>
      <c r="G27">
        <f t="shared" si="2"/>
        <v>-7.0296000048983842E-3</v>
      </c>
      <c r="I27">
        <f t="shared" si="3"/>
        <v>-7.0296000048983842E-3</v>
      </c>
      <c r="O27">
        <f t="shared" ca="1" si="4"/>
        <v>3.2850198682530282E-4</v>
      </c>
      <c r="Q27" s="2">
        <f t="shared" si="5"/>
        <v>24692.900999999998</v>
      </c>
    </row>
    <row r="28" spans="1:18" x14ac:dyDescent="0.2">
      <c r="A28" s="6" t="s">
        <v>44</v>
      </c>
      <c r="B28" s="7" t="s">
        <v>45</v>
      </c>
      <c r="C28" s="6">
        <v>40419.449999999997</v>
      </c>
      <c r="D28" s="6" t="s">
        <v>46</v>
      </c>
      <c r="E28">
        <f t="shared" si="0"/>
        <v>-5770.9972850246586</v>
      </c>
      <c r="F28">
        <f t="shared" si="1"/>
        <v>-5771</v>
      </c>
      <c r="G28">
        <f t="shared" si="2"/>
        <v>3.2748000012361445E-3</v>
      </c>
      <c r="I28">
        <f t="shared" si="3"/>
        <v>3.2748000012361445E-3</v>
      </c>
      <c r="O28">
        <f t="shared" ca="1" si="4"/>
        <v>3.2281510334599442E-4</v>
      </c>
      <c r="Q28" s="2">
        <f t="shared" si="5"/>
        <v>25400.949999999997</v>
      </c>
    </row>
    <row r="29" spans="1:18" x14ac:dyDescent="0.2">
      <c r="A29" s="6" t="s">
        <v>44</v>
      </c>
      <c r="B29" s="7" t="s">
        <v>45</v>
      </c>
      <c r="C29" s="6">
        <v>43303.468999999997</v>
      </c>
      <c r="D29" s="6" t="s">
        <v>46</v>
      </c>
      <c r="E29">
        <f t="shared" si="0"/>
        <v>-3379.9992173761084</v>
      </c>
      <c r="F29">
        <f t="shared" si="1"/>
        <v>-3380</v>
      </c>
      <c r="G29">
        <f t="shared" si="2"/>
        <v>9.4399999943561852E-4</v>
      </c>
      <c r="I29">
        <f t="shared" si="3"/>
        <v>9.4399999943561852E-4</v>
      </c>
      <c r="O29">
        <f t="shared" ca="1" si="4"/>
        <v>2.99650983415796E-4</v>
      </c>
      <c r="Q29" s="2">
        <f t="shared" si="5"/>
        <v>28284.968999999997</v>
      </c>
    </row>
    <row r="30" spans="1:18" x14ac:dyDescent="0.2">
      <c r="A30" s="6" t="s">
        <v>44</v>
      </c>
      <c r="B30" s="7" t="s">
        <v>45</v>
      </c>
      <c r="C30" s="6">
        <v>44069.41</v>
      </c>
      <c r="D30" s="6" t="s">
        <v>46</v>
      </c>
      <c r="E30">
        <f t="shared" si="0"/>
        <v>-2744.9952694365102</v>
      </c>
      <c r="F30">
        <f t="shared" si="1"/>
        <v>-2745</v>
      </c>
      <c r="G30">
        <f t="shared" si="2"/>
        <v>5.7060000035562553E-3</v>
      </c>
      <c r="I30">
        <f t="shared" si="3"/>
        <v>5.7060000035562553E-3</v>
      </c>
      <c r="O30">
        <f t="shared" ca="1" si="4"/>
        <v>2.9349907368945728E-4</v>
      </c>
      <c r="Q30" s="2">
        <f t="shared" si="5"/>
        <v>29050.910000000003</v>
      </c>
    </row>
    <row r="31" spans="1:18" x14ac:dyDescent="0.2">
      <c r="A31" s="6" t="s">
        <v>44</v>
      </c>
      <c r="B31" s="7" t="s">
        <v>45</v>
      </c>
      <c r="C31" s="6">
        <v>44484.34</v>
      </c>
      <c r="D31" s="6" t="s">
        <v>46</v>
      </c>
      <c r="E31">
        <f t="shared" si="0"/>
        <v>-2400.9972485464268</v>
      </c>
      <c r="F31">
        <f t="shared" si="1"/>
        <v>-2401</v>
      </c>
      <c r="G31">
        <f t="shared" si="2"/>
        <v>3.3187999943038449E-3</v>
      </c>
      <c r="I31">
        <f t="shared" si="3"/>
        <v>3.3187999943038449E-3</v>
      </c>
      <c r="O31">
        <f t="shared" ca="1" si="4"/>
        <v>2.9016638558573989E-4</v>
      </c>
      <c r="Q31" s="2">
        <f t="shared" si="5"/>
        <v>29465.839999999997</v>
      </c>
    </row>
    <row r="32" spans="1:18" x14ac:dyDescent="0.2">
      <c r="A32" s="6" t="s">
        <v>44</v>
      </c>
      <c r="B32" s="7" t="s">
        <v>45</v>
      </c>
      <c r="C32" s="6">
        <v>46608.449000000001</v>
      </c>
      <c r="D32" s="6" t="s">
        <v>46</v>
      </c>
      <c r="E32">
        <f t="shared" si="0"/>
        <v>-640.00312386316239</v>
      </c>
      <c r="F32">
        <f t="shared" si="1"/>
        <v>-640</v>
      </c>
      <c r="G32">
        <f t="shared" si="2"/>
        <v>-3.767999995034188E-3</v>
      </c>
      <c r="I32">
        <f t="shared" si="3"/>
        <v>-3.767999995034188E-3</v>
      </c>
      <c r="O32">
        <f t="shared" ca="1" si="4"/>
        <v>2.7310573514781458E-4</v>
      </c>
      <c r="Q32" s="2">
        <f t="shared" si="5"/>
        <v>31589.949000000001</v>
      </c>
    </row>
    <row r="33" spans="1:17" x14ac:dyDescent="0.2">
      <c r="A33" s="6" t="s">
        <v>44</v>
      </c>
      <c r="B33" s="7" t="s">
        <v>45</v>
      </c>
      <c r="C33" s="6">
        <v>47380.398999999998</v>
      </c>
      <c r="D33" s="6" t="s">
        <v>46</v>
      </c>
      <c r="E33">
        <f t="shared" si="0"/>
        <v>-1.7410065406001304E-2</v>
      </c>
      <c r="F33">
        <f t="shared" si="1"/>
        <v>0</v>
      </c>
      <c r="G33">
        <f t="shared" si="2"/>
        <v>-2.1000000000640284E-2</v>
      </c>
      <c r="I33">
        <f t="shared" si="3"/>
        <v>-2.1000000000640284E-2</v>
      </c>
      <c r="O33">
        <f t="shared" ca="1" si="4"/>
        <v>2.6690538518741019E-4</v>
      </c>
      <c r="Q33" s="2">
        <f t="shared" si="5"/>
        <v>32361.898999999998</v>
      </c>
    </row>
    <row r="34" spans="1:17" x14ac:dyDescent="0.2">
      <c r="A34" s="5" t="s">
        <v>40</v>
      </c>
      <c r="C34" s="3">
        <v>47380.42</v>
      </c>
      <c r="D34" s="3" t="s">
        <v>13</v>
      </c>
      <c r="E34">
        <f t="shared" si="0"/>
        <v>0</v>
      </c>
      <c r="F34">
        <f t="shared" si="1"/>
        <v>0</v>
      </c>
      <c r="G34">
        <f t="shared" si="2"/>
        <v>0</v>
      </c>
      <c r="H34">
        <f>+G34</f>
        <v>0</v>
      </c>
      <c r="O34">
        <f t="shared" ca="1" si="4"/>
        <v>2.6690538518741019E-4</v>
      </c>
      <c r="Q34" s="2">
        <f t="shared" si="5"/>
        <v>32361.919999999998</v>
      </c>
    </row>
    <row r="35" spans="1:17" x14ac:dyDescent="0.2">
      <c r="C35" s="3"/>
      <c r="D35" s="3"/>
    </row>
    <row r="36" spans="1:17" x14ac:dyDescent="0.2">
      <c r="C36" s="3"/>
      <c r="D36" s="3"/>
    </row>
    <row r="37" spans="1:17" x14ac:dyDescent="0.2">
      <c r="C37" s="3"/>
      <c r="D37" s="3"/>
    </row>
    <row r="38" spans="1:17" x14ac:dyDescent="0.2">
      <c r="C38" s="3"/>
      <c r="D38" s="3"/>
    </row>
    <row r="39" spans="1:17" x14ac:dyDescent="0.2">
      <c r="C39" s="3"/>
      <c r="D39" s="3"/>
    </row>
    <row r="40" spans="1:17" x14ac:dyDescent="0.2">
      <c r="C40" s="3"/>
      <c r="D40" s="3"/>
    </row>
    <row r="41" spans="1:17" x14ac:dyDescent="0.2">
      <c r="C41" s="3"/>
      <c r="D41" s="3"/>
    </row>
    <row r="42" spans="1:17" x14ac:dyDescent="0.2"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2024-02-28T04:56:43Z</dcterms:modified>
</cp:coreProperties>
</file>