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8F1196B-3DAB-49EF-BF2A-123BC99A12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D9" i="1"/>
  <c r="E21" i="1"/>
  <c r="F21" i="1"/>
  <c r="G21" i="1"/>
  <c r="I21" i="1"/>
  <c r="E9" i="1"/>
  <c r="F16" i="1"/>
  <c r="F17" i="1" s="1"/>
  <c r="C17" i="1"/>
  <c r="Q21" i="1"/>
  <c r="C11" i="1"/>
  <c r="C12" i="1"/>
  <c r="C16" i="1" l="1"/>
  <c r="D18" i="1" s="1"/>
  <c r="O22" i="1"/>
  <c r="O21" i="1"/>
  <c r="C15" i="1"/>
  <c r="C18" i="1" l="1"/>
  <c r="F18" i="1"/>
  <c r="F19" i="1" s="1"/>
</calcChain>
</file>

<file path=xl/sharedStrings.xml><?xml version="1.0" encoding="utf-8"?>
<sst xmlns="http://schemas.openxmlformats.org/spreadsheetml/2006/main" count="60" uniqueCount="54">
  <si>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</si>
  <si>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</si>
  <si>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</si>
  <si>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</si>
  <si>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</si>
  <si>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</si>
  <si>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</si>
  <si>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</si>
  <si>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</si>
  <si>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</si>
  <si>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</si>
  <si>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</si>
  <si>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</si>
  <si>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</si>
  <si>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</si>
  <si>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</si>
  <si>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</si>
  <si>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</si>
  <si>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</si>
  <si>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</si>
  <si>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</si>
  <si>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</si>
  <si>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</si>
  <si>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</si>
  <si>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</si>
  <si>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</si>
  <si>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</si>
  <si>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</si>
  <si>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</si>
  <si>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</si>
  <si>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</si>
  <si>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</si>
  <si>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</si>
  <si>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</si>
  <si>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</si>
  <si>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</si>
  <si>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</si>
  <si>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</si>
  <si>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</si>
  <si>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</si>
  <si>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</si>
  <si>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</si>
  <si>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</si>
  <si>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V2799 Oph</t>
  </si>
  <si>
    <t>2019G</t>
  </si>
  <si>
    <t>G0044-0065</t>
  </si>
  <si>
    <t>EA</t>
  </si>
  <si>
    <t>pr_</t>
  </si>
  <si>
    <t>V2799</t>
  </si>
  <si>
    <t>2799</t>
  </si>
  <si>
    <t>Oph</t>
  </si>
  <si>
    <t>V2799 Oph / GSC 0044-0065</t>
  </si>
  <si>
    <t>as of 2019-07-06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</si>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</sst>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0" borderId="5" xfId="0" applyFont="1" applyFill="1" applyBorder="1" applyAlignment="1">
      <alignment horizontal="left" vertical="center"/>
    </xf>
    <xf numFmtId="0" fontId="18" fillId="0" borderId="0" xfId="0" applyFont="1">
      <alignment vertical="top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V2799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A7-44D1-B15D-ED1546EE29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A7-44D1-B15D-ED1546EE29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A7-44D1-B15D-ED1546EE29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-5.3348999907029793E-2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A7-44D1-B15D-ED1546EE29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A7-44D1-B15D-ED1546EE29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A7-44D1-B15D-ED1546EE29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A7-44D1-B15D-ED1546EE29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-5.3348999907029793E-2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A7-44D1-B15D-ED1546EE29B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A7-44D1-B15D-ED1546EE2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58064"/>
        <c:axId val="1"/>
      </c:scatterChart>
      <c:valAx>
        <c:axId val="714958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958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8626BF-1EAE-F547-7237-8D94E3587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51</v>
      </c>
      <c r="F1" s="31" t="s">
        <v>43</v>
      </c>
      <c r="G1" s="32" t="s">
        <v>44</v>
      </c>
      <c r="H1" s="33"/>
      <c r="I1" s="34" t="s">
        <v>45</v>
      </c>
      <c r="J1" s="35" t="s">
        <v>43</v>
      </c>
      <c r="K1" s="36">
        <v>18.2347</v>
      </c>
      <c r="L1" s="37">
        <v>7.2805</v>
      </c>
      <c r="M1" s="38">
        <v>53896.899999999907</v>
      </c>
      <c r="N1" s="38">
        <v>1.0244660000000001</v>
      </c>
      <c r="O1" s="41" t="s">
        <v>46</v>
      </c>
      <c r="P1">
        <v>12.4</v>
      </c>
      <c r="Q1">
        <v>13</v>
      </c>
      <c r="R1" t="s">
        <v>47</v>
      </c>
      <c r="S1" t="s">
        <v>15</v>
      </c>
      <c r="T1" t="s">
        <v>48</v>
      </c>
      <c r="U1" t="s">
        <v>49</v>
      </c>
      <c r="V1" t="s">
        <v>50</v>
      </c>
    </row>
    <row r="2" spans="1:22" x14ac:dyDescent="0.2">
      <c r="A2" t="s">
        <v>25</v>
      </c>
      <c r="B2" t="s">
        <v>46</v>
      </c>
      <c r="C2" s="30"/>
      <c r="D2" s="3"/>
    </row>
    <row r="3" spans="1:22" ht="13.5" thickBot="1" x14ac:dyDescent="0.25"/>
    <row r="4" spans="1:22" ht="14.25" thickTop="1" thickBot="1" x14ac:dyDescent="0.25">
      <c r="A4" s="5" t="s">
        <v>2</v>
      </c>
      <c r="C4" s="27">
        <v>53896.899999999907</v>
      </c>
      <c r="D4" s="28">
        <v>1.0244660000000001</v>
      </c>
      <c r="E4" s="42" t="s">
        <v>52</v>
      </c>
    </row>
    <row r="5" spans="1:22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2" x14ac:dyDescent="0.2">
      <c r="A6" s="5" t="s">
        <v>3</v>
      </c>
    </row>
    <row r="7" spans="1:22" x14ac:dyDescent="0.2">
      <c r="A7" t="s">
        <v>4</v>
      </c>
      <c r="C7" s="46">
        <v>53896.899999999907</v>
      </c>
      <c r="D7" s="29" t="s">
        <v>53</v>
      </c>
    </row>
    <row r="8" spans="1:22" x14ac:dyDescent="0.2">
      <c r="A8" t="s">
        <v>5</v>
      </c>
      <c r="C8" s="46">
        <v>1.0244660000000001</v>
      </c>
      <c r="D8" s="29" t="s">
        <v>53</v>
      </c>
    </row>
    <row r="9" spans="1:22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2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2" x14ac:dyDescent="0.2">
      <c r="A11" s="10" t="s">
        <v>17</v>
      </c>
      <c r="B11" s="10"/>
      <c r="C11" s="21">
        <f ca="1">INTERCEPT(INDIRECT($E$9):G992,INDIRECT($D$9):F992)</f>
        <v>0</v>
      </c>
      <c r="D11" s="3"/>
      <c r="E11" s="10"/>
    </row>
    <row r="12" spans="1:22" x14ac:dyDescent="0.2">
      <c r="A12" s="10" t="s">
        <v>18</v>
      </c>
      <c r="B12" s="10"/>
      <c r="C12" s="21">
        <f ca="1">SLOPE(INDIRECT($E$9):G992,INDIRECT($D$9):F992)</f>
        <v>-1.3586909437674721E-5</v>
      </c>
      <c r="D12" s="3"/>
      <c r="E12" s="10"/>
    </row>
    <row r="13" spans="1:22" x14ac:dyDescent="0.2">
      <c r="A13" s="10" t="s">
        <v>20</v>
      </c>
      <c r="B13" s="10"/>
      <c r="C13" s="3" t="s">
        <v>15</v>
      </c>
    </row>
    <row r="14" spans="1:22" x14ac:dyDescent="0.2">
      <c r="A14" s="10"/>
      <c r="B14" s="10"/>
      <c r="C14" s="10"/>
    </row>
    <row r="15" spans="1:22" x14ac:dyDescent="0.2">
      <c r="A15" s="12" t="s">
        <v>19</v>
      </c>
      <c r="B15" s="10"/>
      <c r="C15" s="13">
        <f ca="1">(C7+C11)+(C8+C12)*INT(MAX(F21:F3533))</f>
        <v>57918.900173793452</v>
      </c>
      <c r="E15" s="14" t="s">
        <v>36</v>
      </c>
      <c r="F15" s="39">
        <v>1</v>
      </c>
    </row>
    <row r="16" spans="1:22" x14ac:dyDescent="0.2">
      <c r="A16" s="16" t="s">
        <v>6</v>
      </c>
      <c r="B16" s="10"/>
      <c r="C16" s="17">
        <f ca="1">+C8+C12</f>
        <v>1.0244524130905623</v>
      </c>
      <c r="E16" s="14" t="s">
        <v>32</v>
      </c>
      <c r="F16" s="40">
        <f ca="1">NOW()+15018.5+$C$5/24</f>
        <v>60368.754058217593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6318.5</v>
      </c>
    </row>
    <row r="18" spans="1:21" ht="14.25" thickTop="1" thickBot="1" x14ac:dyDescent="0.25">
      <c r="A18" s="16" t="s">
        <v>7</v>
      </c>
      <c r="B18" s="10"/>
      <c r="C18" s="19">
        <f ca="1">+C15</f>
        <v>57918.900173793452</v>
      </c>
      <c r="D18" s="20">
        <f ca="1">+C16</f>
        <v>1.0244524130905623</v>
      </c>
      <c r="E18" s="14" t="s">
        <v>38</v>
      </c>
      <c r="F18" s="23">
        <f ca="1">ROUND(2*(F16-$C$15)/$C$16,0)/2+F15</f>
        <v>2392.5</v>
      </c>
    </row>
    <row r="19" spans="1:21" ht="13.5" thickTop="1" x14ac:dyDescent="0.2">
      <c r="E19" s="14" t="s">
        <v>33</v>
      </c>
      <c r="F19" s="18">
        <f ca="1">+$C$15+$C$16*F18-15018.5-$C$5/24</f>
        <v>45351.798405445959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53</v>
      </c>
      <c r="C21" s="8">
        <v>53896.899999999907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38878.399999999907</v>
      </c>
    </row>
    <row r="22" spans="1:21" x14ac:dyDescent="0.2">
      <c r="A22" s="43" t="s">
        <v>0</v>
      </c>
      <c r="B22" s="44" t="s">
        <v>1</v>
      </c>
      <c r="C22" s="45">
        <v>57919.412400000001</v>
      </c>
      <c r="D22" s="45">
        <v>2.2000000000000001E-3</v>
      </c>
      <c r="E22">
        <f>+(C22-C$7)/C$8</f>
        <v>3926.4479250654426</v>
      </c>
      <c r="F22">
        <f>ROUND(2*E22,0)/2</f>
        <v>3926.5</v>
      </c>
      <c r="G22">
        <f>+C22-(C$7+F22*C$8)</f>
        <v>-5.3348999907029793E-2</v>
      </c>
      <c r="K22">
        <f>+G22</f>
        <v>-5.3348999907029793E-2</v>
      </c>
      <c r="O22">
        <f ca="1">+C$11+C$12*$F22</f>
        <v>-5.3348999907029793E-2</v>
      </c>
      <c r="Q22" s="2">
        <f>+C22-15018.5</f>
        <v>42900.912400000001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3556" r:id="rId1" display="http://vsolj.cetus-net.org/bulletin.html"/>
    <hyperlink ref="H63549" r:id="rId2" display="https://www.aavso.org/ejaavso"/>
    <hyperlink ref="I63556" r:id="rId3" display="http://vsolj.cetus-net.org/bulletin.html"/>
    <hyperlink ref="AQ57207" r:id="rId4" display="http://cdsbib.u-strasbg.fr/cgi-bin/cdsbib?1990RMxAA..21..381G"/>
    <hyperlink ref="H63553" r:id="rId5" display="https://www.aavso.org/ejaavso"/>
    <hyperlink ref="AP4571" r:id="rId6" display="http://cdsbib.u-strasbg.fr/cgi-bin/cdsbib?1990RMxAA..21..381G"/>
    <hyperlink ref="AP4574" r:id="rId7" display="http://cdsbib.u-strasbg.fr/cgi-bin/cdsbib?1990RMxAA..21..381G"/>
    <hyperlink ref="AP4572" r:id="rId8" display="http://cdsbib.u-strasbg.fr/cgi-bin/cdsbib?1990RMxAA..21..381G"/>
    <hyperlink ref="AP4556" r:id="rId9" display="http://cdsbib.u-strasbg.fr/cgi-bin/cdsbib?1990RMxAA..21..381G"/>
    <hyperlink ref="AQ4785" r:id="rId10" display="http://cdsbib.u-strasbg.fr/cgi-bin/cdsbib?1990RMxAA..21..381G"/>
    <hyperlink ref="AQ4789" r:id="rId11" display="http://cdsbib.u-strasbg.fr/cgi-bin/cdsbib?1990RMxAA..21..381G"/>
    <hyperlink ref="AQ64469" r:id="rId12" display="http://cdsbib.u-strasbg.fr/cgi-bin/cdsbib?1990RMxAA..21..381G"/>
    <hyperlink ref="I1677" r:id="rId13" display="http://vsolj.cetus-net.org/bulletin.html"/>
    <hyperlink ref="H1677" r:id="rId14" display="http://vsolj.cetus-net.org/bulletin.html"/>
    <hyperlink ref="AQ65130" r:id="rId15" display="http://cdsbib.u-strasbg.fr/cgi-bin/cdsbib?1990RMxAA..21..381G"/>
    <hyperlink ref="AQ65129" r:id="rId16" display="http://cdsbib.u-strasbg.fr/cgi-bin/cdsbib?1990RMxAA..21..381G"/>
    <hyperlink ref="AP2847" r:id="rId17" display="http://cdsbib.u-strasbg.fr/cgi-bin/cdsbib?1990RMxAA..21..381G"/>
    <hyperlink ref="AP2865" r:id="rId18" display="http://cdsbib.u-strasbg.fr/cgi-bin/cdsbib?1990RMxAA..21..381G"/>
    <hyperlink ref="AP2866" r:id="rId19" display="http://cdsbib.u-strasbg.fr/cgi-bin/cdsbib?1990RMxAA..21..381G"/>
    <hyperlink ref="AP286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2024-02-28T05:05:50Z</dcterms:modified>
</cp:coreProperties>
</file>