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8F72882-D607-47CF-82C4-21217162953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E23" i="2"/>
  <c r="F23" i="2"/>
  <c r="G23" i="2"/>
  <c r="I23" i="2"/>
  <c r="E24" i="2"/>
  <c r="F24" i="2"/>
  <c r="G24" i="2"/>
  <c r="I24" i="2"/>
  <c r="G11" i="2"/>
  <c r="E14" i="2"/>
  <c r="C17" i="2"/>
  <c r="A21" i="2"/>
  <c r="H20" i="2"/>
  <c r="C21" i="2"/>
  <c r="E21" i="2"/>
  <c r="F21" i="2"/>
  <c r="G21" i="2"/>
  <c r="H21" i="2"/>
  <c r="Q21" i="2"/>
  <c r="I22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E21" i="1"/>
  <c r="F21" i="1"/>
  <c r="G21" i="1"/>
  <c r="H21" i="1"/>
  <c r="A21" i="1"/>
  <c r="H20" i="1"/>
  <c r="G11" i="1"/>
  <c r="E14" i="1"/>
  <c r="C17" i="1"/>
  <c r="C12" i="2"/>
  <c r="C12" i="1"/>
  <c r="C11" i="2"/>
  <c r="C11" i="1"/>
  <c r="O24" i="1" l="1"/>
  <c r="S24" i="1" s="1"/>
  <c r="O21" i="1"/>
  <c r="S21" i="1" s="1"/>
  <c r="C15" i="1"/>
  <c r="O23" i="1"/>
  <c r="S23" i="1" s="1"/>
  <c r="O22" i="1"/>
  <c r="S22" i="1" s="1"/>
  <c r="O22" i="2"/>
  <c r="S22" i="2" s="1"/>
  <c r="O23" i="2"/>
  <c r="S23" i="2" s="1"/>
  <c r="C15" i="2"/>
  <c r="O24" i="2"/>
  <c r="S24" i="2" s="1"/>
  <c r="O21" i="2"/>
  <c r="S21" i="2" s="1"/>
  <c r="C16" i="1"/>
  <c r="D18" i="1" s="1"/>
  <c r="C16" i="2"/>
  <c r="D18" i="2" s="1"/>
  <c r="E15" i="1"/>
  <c r="E15" i="2"/>
  <c r="C18" i="2" l="1"/>
  <c r="E16" i="2"/>
  <c r="E17" i="2" s="1"/>
  <c r="C18" i="1"/>
  <c r="S19" i="1"/>
  <c r="E16" i="1"/>
  <c r="E17" i="1" s="1"/>
  <c r="S19" i="2"/>
</calcChain>
</file>

<file path=xl/sharedStrings.xml><?xml version="1.0" encoding="utf-8"?>
<sst xmlns="http://schemas.openxmlformats.org/spreadsheetml/2006/main" count="117" uniqueCount="56">
  <si>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</si>
  <si>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</si>
  <si>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</si>
  <si>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</si>
  <si>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</si>
  <si>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</si>
  <si>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</si>
  <si>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</si>
  <si>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</si>
  <si>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</si>
  <si>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</si>
  <si>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</si>
  <si>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</si>
  <si>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</si>
  <si>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</si>
  <si>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</si>
  <si>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</si>
  <si>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</si>
  <si>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</si>
  <si>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</si>
  <si>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</si>
  <si>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</si>
  <si>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</si>
  <si>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</si>
  <si>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</si>
  <si>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</si>
  <si>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</si>
  <si>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</si>
  <si>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</si>
  <si>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</si>
  <si>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</si>
  <si>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</si>
  <si>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</si>
  <si>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</si>
  <si>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</si>
  <si>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</si>
  <si>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</si>
  <si>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</si>
  <si>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</si>
  <si>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</si>
  <si>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</si>
  <si>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</si>
  <si>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G0398-1236</t>
  </si>
  <si>
    <t>G0398-1236_Oph.xls</t>
  </si>
  <si>
    <t>EW</t>
  </si>
  <si>
    <t>Oph</t>
  </si>
  <si>
    <t>VSX</t>
  </si>
  <si>
    <t>IBVS 5894</t>
  </si>
  <si>
    <t>II</t>
  </si>
  <si>
    <t>IBVS 5945</t>
  </si>
  <si>
    <t>I</t>
  </si>
  <si>
    <t>IBVS 5992</t>
  </si>
  <si>
    <t>ToMcat 2014-01-29</t>
  </si>
  <si>
    <t>Preferred period</t>
  </si>
  <si>
    <t>V2881 Oph / GSC 0398-1236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</si>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</sst>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/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V2881</a:t>
            </a:r>
            <a:r>
              <a:rPr lang="en-AU" baseline="0"/>
              <a:t> Oph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4-4543-8A8C-22309B65E8A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4.763499840919394E-3</c:v>
                </c:pt>
                <c:pt idx="2">
                  <c:v>6.5019998364732601E-3</c:v>
                </c:pt>
                <c:pt idx="3">
                  <c:v>1.8474998360034078E-3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B4-4543-8A8C-22309B65E8A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B4-4543-8A8C-22309B65E8A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B4-4543-8A8C-22309B65E8A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B4-4543-8A8C-22309B65E8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B4-4543-8A8C-22309B65E8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B4-4543-8A8C-22309B65E8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1.110480427130803E-3</c:v>
                </c:pt>
                <c:pt idx="1">
                  <c:v>3.3710257499429638E-3</c:v>
                </c:pt>
                <c:pt idx="2">
                  <c:v>3.9058513626610177E-3</c:v>
                </c:pt>
                <c:pt idx="3">
                  <c:v>4.7256419736612775E-3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B4-4543-8A8C-22309B65E8A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3831.5</c:v>
                </c:pt>
                <c:pt idx="2">
                  <c:v>4738</c:v>
                </c:pt>
                <c:pt idx="3">
                  <c:v>6127.5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B4-4543-8A8C-22309B65E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26208"/>
        <c:axId val="1"/>
      </c:scatterChart>
      <c:valAx>
        <c:axId val="72432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2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V2881 Oph-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4-4270-AB55-25877F7B56F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2.5879999840981327E-2</c:v>
                </c:pt>
                <c:pt idx="2">
                  <c:v>3.0239999839977827E-2</c:v>
                </c:pt>
                <c:pt idx="3">
                  <c:v>3.9639999835344497E-2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4-4270-AB55-25877F7B56F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4-4270-AB55-25877F7B56F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4-4270-AB55-25877F7B56F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4-4270-AB55-25877F7B56F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4-4270-AB55-25877F7B56F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4-4270-AB55-25877F7B56F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2.1769277004776016E-4</c:v>
                </c:pt>
                <c:pt idx="1">
                  <c:v>2.4955272436797991E-2</c:v>
                </c:pt>
                <c:pt idx="2">
                  <c:v>3.0808020122489975E-2</c:v>
                </c:pt>
                <c:pt idx="3">
                  <c:v>3.9779014186967922E-2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4-4270-AB55-25877F7B56F2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6018.5</c:v>
                </c:pt>
                <c:pt idx="3">
                  <c:v>7783.5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14-4270-AB55-25877F7B5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23688"/>
        <c:axId val="1"/>
      </c:scatterChart>
      <c:valAx>
        <c:axId val="72432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23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0CBEF2-8045-61C9-9A97-EA944AD17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ABB0EB4-F9F9-E6B2-89EA-A08625DC2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54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53793.876000000164</v>
      </c>
      <c r="D7" s="29" t="s">
        <v>46</v>
      </c>
    </row>
    <row r="8" spans="1:7" x14ac:dyDescent="0.2">
      <c r="A8" t="s">
        <v>3</v>
      </c>
      <c r="C8" s="36">
        <v>0.314471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1.110480427130803E-3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5.8998964447661769E-7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60368.757620486111</v>
      </c>
    </row>
    <row r="15" spans="1:7" x14ac:dyDescent="0.2">
      <c r="A15" s="11" t="s">
        <v>17</v>
      </c>
      <c r="B15" s="9"/>
      <c r="C15" s="12">
        <f ca="1">(C7+C11)+(C8+C12)*INT(MAX(F21:F3533))</f>
        <v>55720.644542347145</v>
      </c>
      <c r="D15" s="13" t="s">
        <v>38</v>
      </c>
      <c r="E15" s="14">
        <f ca="1">ROUND(2*(E14-$C$7)/$C$8,0)/2+E13</f>
        <v>20909</v>
      </c>
    </row>
    <row r="16" spans="1:7" x14ac:dyDescent="0.2">
      <c r="A16" s="15" t="s">
        <v>4</v>
      </c>
      <c r="B16" s="9"/>
      <c r="C16" s="16">
        <f ca="1">+C8+C12</f>
        <v>0.31447158998964447</v>
      </c>
      <c r="D16" s="13" t="s">
        <v>39</v>
      </c>
      <c r="E16" s="23">
        <f ca="1">ROUND(2*(E14-$C$15)/$C$16,0)/2+E13</f>
        <v>14781.5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45350.902183112412</v>
      </c>
    </row>
    <row r="18" spans="1:19" ht="14.25" thickTop="1" thickBot="1" x14ac:dyDescent="0.25">
      <c r="A18" s="15" t="s">
        <v>5</v>
      </c>
      <c r="B18" s="9"/>
      <c r="C18" s="18">
        <f ca="1">+C15</f>
        <v>55720.644542347145</v>
      </c>
      <c r="D18" s="19">
        <f ca="1">+C16</f>
        <v>0.31447158998964447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2.4627789138640852E-3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55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53793.876000000164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1.110480427130803E-3</v>
      </c>
      <c r="Q21" s="1">
        <f>+C21-15018.5</f>
        <v>38775.376000000164</v>
      </c>
      <c r="S21">
        <f ca="1">+(O21-G21)^2</f>
        <v>1.2331667790406108E-6</v>
      </c>
    </row>
    <row r="22" spans="1:19" x14ac:dyDescent="0.2">
      <c r="A22" s="32" t="s">
        <v>47</v>
      </c>
      <c r="B22" s="33" t="s">
        <v>48</v>
      </c>
      <c r="C22" s="32">
        <v>54998.776400000002</v>
      </c>
      <c r="D22" s="32">
        <v>2.0000000000000001E-4</v>
      </c>
      <c r="E22">
        <f>+(C22-C$7)/C$8</f>
        <v>3831.5151476601613</v>
      </c>
      <c r="F22">
        <f>ROUND(2*E22,0)/2</f>
        <v>3831.5</v>
      </c>
      <c r="G22">
        <f>+C22-(C$7+F22*C$8)</f>
        <v>4.763499840919394E-3</v>
      </c>
      <c r="I22">
        <f>+G22</f>
        <v>4.763499840919394E-3</v>
      </c>
      <c r="O22">
        <f ca="1">+C$11+C$12*$F22</f>
        <v>3.3710257499429638E-3</v>
      </c>
      <c r="Q22" s="1">
        <f>+C22-15018.5</f>
        <v>39980.276400000002</v>
      </c>
      <c r="S22">
        <f ca="1">+(O22-G22)^2</f>
        <v>1.9389840940406357E-6</v>
      </c>
    </row>
    <row r="23" spans="1:19" x14ac:dyDescent="0.2">
      <c r="A23" s="32" t="s">
        <v>49</v>
      </c>
      <c r="B23" s="33" t="s">
        <v>50</v>
      </c>
      <c r="C23" s="32">
        <v>55283.846100000002</v>
      </c>
      <c r="D23" s="32">
        <v>4.0000000000000002E-4</v>
      </c>
      <c r="E23">
        <f>+(C23-C$7)/C$8</f>
        <v>4738.0206759918674</v>
      </c>
      <c r="F23">
        <f>ROUND(2*E23,0)/2</f>
        <v>4738</v>
      </c>
      <c r="G23">
        <f>+C23-(C$7+F23*C$8)</f>
        <v>6.5019998364732601E-3</v>
      </c>
      <c r="I23">
        <f>+G23</f>
        <v>6.5019998364732601E-3</v>
      </c>
      <c r="O23">
        <f ca="1">+C$11+C$12*$F23</f>
        <v>3.9058513626610177E-3</v>
      </c>
      <c r="Q23" s="1">
        <f>+C23-15018.5</f>
        <v>40265.346100000002</v>
      </c>
      <c r="S23">
        <f ca="1">+(O23-G23)^2</f>
        <v>6.7399868980776352E-6</v>
      </c>
    </row>
    <row r="24" spans="1:19" x14ac:dyDescent="0.2">
      <c r="A24" s="32" t="s">
        <v>51</v>
      </c>
      <c r="B24" s="33" t="s">
        <v>48</v>
      </c>
      <c r="C24" s="32">
        <v>55720.798900000002</v>
      </c>
      <c r="D24" s="32">
        <v>2.9999999999999997E-4</v>
      </c>
      <c r="E24">
        <f>+(C24-C$7)/C$8</f>
        <v>6127.5058749450272</v>
      </c>
      <c r="F24">
        <f>ROUND(2*E24,0)/2</f>
        <v>6127.5</v>
      </c>
      <c r="G24">
        <f>+C24-(C$7+F24*C$8)</f>
        <v>1.8474998360034078E-3</v>
      </c>
      <c r="I24">
        <f>+G24</f>
        <v>1.8474998360034078E-3</v>
      </c>
      <c r="O24">
        <f ca="1">+C$11+C$12*$F24</f>
        <v>4.7256419736612775E-3</v>
      </c>
      <c r="Q24" s="1">
        <f>+C24-15018.5</f>
        <v>40702.298900000002</v>
      </c>
      <c r="S24">
        <f ca="1">+(O24-G24)^2</f>
        <v>8.2837021645618122E-6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31" sqref="D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54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  <c r="C6" s="34" t="s">
        <v>53</v>
      </c>
    </row>
    <row r="7" spans="1:7" x14ac:dyDescent="0.2">
      <c r="A7" t="s">
        <v>2</v>
      </c>
      <c r="C7" s="36">
        <v>53793.876000000164</v>
      </c>
      <c r="D7" s="29" t="s">
        <v>46</v>
      </c>
    </row>
    <row r="8" spans="1:7" x14ac:dyDescent="0.2">
      <c r="A8" t="s">
        <v>3</v>
      </c>
      <c r="C8" s="36">
        <v>0.24756</v>
      </c>
      <c r="D8" s="29" t="s">
        <v>52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2.1769277004776016E-4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5.0827161838401953E-6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60368.757620486111</v>
      </c>
    </row>
    <row r="15" spans="1:7" x14ac:dyDescent="0.2">
      <c r="A15" s="11" t="s">
        <v>17</v>
      </c>
      <c r="B15" s="9"/>
      <c r="C15" s="12">
        <f ca="1">(C7+C11)+(C8+C12)*INT(MAX(F21:F3533))</f>
        <v>55720.67525647299</v>
      </c>
      <c r="D15" s="13" t="s">
        <v>38</v>
      </c>
      <c r="E15" s="14">
        <f ca="1">ROUND(2*(E14-$C$7)/$C$8,0)/2+E13</f>
        <v>26559.5</v>
      </c>
    </row>
    <row r="16" spans="1:7" x14ac:dyDescent="0.2">
      <c r="A16" s="15" t="s">
        <v>4</v>
      </c>
      <c r="B16" s="9"/>
      <c r="C16" s="16">
        <f ca="1">+C8+C12</f>
        <v>0.24756508271618385</v>
      </c>
      <c r="D16" s="13" t="s">
        <v>39</v>
      </c>
      <c r="E16" s="23">
        <f ca="1">ROUND(2*(E14-$C$15)/$C$16,0)/2+E13</f>
        <v>18776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45350.853082885391</v>
      </c>
    </row>
    <row r="18" spans="1:19" ht="14.25" thickTop="1" thickBot="1" x14ac:dyDescent="0.25">
      <c r="A18" s="15" t="s">
        <v>5</v>
      </c>
      <c r="B18" s="9"/>
      <c r="C18" s="18">
        <f ca="1">+C15</f>
        <v>55720.67525647299</v>
      </c>
      <c r="D18" s="19">
        <f ca="1">+C16</f>
        <v>0.24756508271618385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6.4407115173226528E-4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55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53793.876000000164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2.1769277004776016E-4</v>
      </c>
      <c r="Q21" s="1">
        <f>+C21-15018.5</f>
        <v>38775.376000000164</v>
      </c>
      <c r="S21">
        <f ca="1">+(O21-G21)^2</f>
        <v>4.7390142131066988E-8</v>
      </c>
    </row>
    <row r="22" spans="1:19" x14ac:dyDescent="0.2">
      <c r="A22" s="32" t="s">
        <v>47</v>
      </c>
      <c r="B22" s="33" t="s">
        <v>48</v>
      </c>
      <c r="C22" s="32">
        <v>54998.776400000002</v>
      </c>
      <c r="D22" s="32">
        <v>2.0000000000000001E-4</v>
      </c>
      <c r="E22">
        <f>+(C22-C$7)/C$8</f>
        <v>4867.1045403128073</v>
      </c>
      <c r="F22">
        <f>ROUND(2*E22,0)/2</f>
        <v>4867</v>
      </c>
      <c r="G22">
        <f>+C22-(C$7+F22*C$8)</f>
        <v>2.5879999840981327E-2</v>
      </c>
      <c r="I22">
        <f>+G22</f>
        <v>2.5879999840981327E-2</v>
      </c>
      <c r="O22">
        <f ca="1">+C$11+C$12*$F22</f>
        <v>2.4955272436797991E-2</v>
      </c>
      <c r="Q22" s="1">
        <f>+C22-15018.5</f>
        <v>39980.276400000002</v>
      </c>
      <c r="S22">
        <f ca="1">+(O22-G22)^2</f>
        <v>8.5512077204765137E-7</v>
      </c>
    </row>
    <row r="23" spans="1:19" x14ac:dyDescent="0.2">
      <c r="A23" s="32" t="s">
        <v>49</v>
      </c>
      <c r="B23" s="33" t="s">
        <v>50</v>
      </c>
      <c r="C23" s="32">
        <v>55283.846100000002</v>
      </c>
      <c r="D23" s="32">
        <v>4.0000000000000002E-4</v>
      </c>
      <c r="E23">
        <f>+(C23-C$7)/C$8</f>
        <v>6018.6221522048736</v>
      </c>
      <c r="F23">
        <f>ROUND(2*E23,0)/2</f>
        <v>6018.5</v>
      </c>
      <c r="G23">
        <f>+C23-(C$7+F23*C$8)</f>
        <v>3.0239999839977827E-2</v>
      </c>
      <c r="I23">
        <f>+G23</f>
        <v>3.0239999839977827E-2</v>
      </c>
      <c r="O23">
        <f ca="1">+C$11+C$12*$F23</f>
        <v>3.0808020122489975E-2</v>
      </c>
      <c r="Q23" s="1">
        <f>+C23-15018.5</f>
        <v>40265.346100000002</v>
      </c>
      <c r="S23">
        <f ca="1">+(O23-G23)^2</f>
        <v>3.2264704134518049E-7</v>
      </c>
    </row>
    <row r="24" spans="1:19" x14ac:dyDescent="0.2">
      <c r="A24" s="32" t="s">
        <v>51</v>
      </c>
      <c r="B24" s="33" t="s">
        <v>48</v>
      </c>
      <c r="C24" s="32">
        <v>55720.798900000002</v>
      </c>
      <c r="D24" s="32">
        <v>2.9999999999999997E-4</v>
      </c>
      <c r="E24">
        <f>+(C24-C$7)/C$8</f>
        <v>7783.6601227978581</v>
      </c>
      <c r="F24">
        <f>ROUND(2*E24,0)/2</f>
        <v>7783.5</v>
      </c>
      <c r="G24">
        <f>+C24-(C$7+F24*C$8)</f>
        <v>3.9639999835344497E-2</v>
      </c>
      <c r="I24">
        <f>+G24</f>
        <v>3.9639999835344497E-2</v>
      </c>
      <c r="O24">
        <f ca="1">+C$11+C$12*$F24</f>
        <v>3.9779014186967922E-2</v>
      </c>
      <c r="Q24" s="1">
        <f>+C24-15018.5</f>
        <v>40702.298900000002</v>
      </c>
      <c r="S24">
        <f ca="1">+(O24-G24)^2</f>
        <v>1.932498995728114E-8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2024-02-28T05:10:58Z</dcterms:modified>
</cp:coreProperties>
</file>