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2148C09-B05A-471C-A186-33E5034334CD}" xr6:coauthVersionLast="47" xr6:coauthVersionMax="47" xr10:uidLastSave="{00000000-0000-0000-0000-000000000000}"/>
  <bookViews>
    <workbookView xWindow="-120" yWindow="-120" windowWidth="29040" windowHeight="15840" activeTab="1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F11" i="2" l="1"/>
  <c r="E22" i="2"/>
  <c r="F22" i="2"/>
  <c r="G22" i="2"/>
  <c r="I22" i="2"/>
  <c r="E23" i="2"/>
  <c r="F23" i="2"/>
  <c r="G23" i="2"/>
  <c r="I23" i="2"/>
  <c r="E24" i="2"/>
  <c r="F24" i="2"/>
  <c r="G24" i="2"/>
  <c r="I24" i="2"/>
  <c r="G11" i="2"/>
  <c r="E14" i="2"/>
  <c r="C17" i="2"/>
  <c r="A21" i="2"/>
  <c r="H20" i="2"/>
  <c r="C21" i="2"/>
  <c r="E21" i="2"/>
  <c r="F21" i="2"/>
  <c r="Q21" i="2"/>
  <c r="Q22" i="2"/>
  <c r="Q23" i="2"/>
  <c r="Q24" i="2"/>
  <c r="E22" i="1"/>
  <c r="F22" i="1"/>
  <c r="G22" i="1"/>
  <c r="I22" i="1"/>
  <c r="E23" i="1"/>
  <c r="F23" i="1"/>
  <c r="G23" i="1"/>
  <c r="I23" i="1"/>
  <c r="E24" i="1"/>
  <c r="F24" i="1"/>
  <c r="G24" i="1"/>
  <c r="I24" i="1"/>
  <c r="F11" i="1"/>
  <c r="Q22" i="1"/>
  <c r="Q23" i="1"/>
  <c r="Q24" i="1"/>
  <c r="C21" i="1"/>
  <c r="Q21" i="1"/>
  <c r="E21" i="1"/>
  <c r="F21" i="1"/>
  <c r="G21" i="1"/>
  <c r="H21" i="1"/>
  <c r="A21" i="1"/>
  <c r="H20" i="1"/>
  <c r="G11" i="1"/>
  <c r="E14" i="1"/>
  <c r="E15" i="1" s="1"/>
  <c r="C17" i="1"/>
  <c r="G21" i="2"/>
  <c r="H21" i="2"/>
  <c r="C11" i="2"/>
  <c r="C12" i="2"/>
  <c r="C12" i="1"/>
  <c r="C16" i="1" l="1"/>
  <c r="D18" i="1" s="1"/>
  <c r="C16" i="2"/>
  <c r="D18" i="2" s="1"/>
  <c r="O23" i="2"/>
  <c r="S23" i="2" s="1"/>
  <c r="O24" i="2"/>
  <c r="S24" i="2" s="1"/>
  <c r="O21" i="2"/>
  <c r="S21" i="2" s="1"/>
  <c r="C15" i="2"/>
  <c r="O22" i="2"/>
  <c r="S22" i="2" s="1"/>
  <c r="E15" i="2"/>
  <c r="C11" i="1"/>
  <c r="S19" i="2" l="1"/>
  <c r="O23" i="1"/>
  <c r="S23" i="1" s="1"/>
  <c r="O22" i="1"/>
  <c r="S22" i="1" s="1"/>
  <c r="O24" i="1"/>
  <c r="S24" i="1" s="1"/>
  <c r="O21" i="1"/>
  <c r="S21" i="1" s="1"/>
  <c r="C15" i="1"/>
  <c r="C18" i="2"/>
  <c r="E16" i="2"/>
  <c r="E17" i="2" s="1"/>
  <c r="S19" i="1" l="1"/>
  <c r="E16" i="1"/>
  <c r="E17" i="1" s="1"/>
  <c r="C18" i="1"/>
</calcChain>
</file>

<file path=xl/sharedStrings.xml><?xml version="1.0" encoding="utf-8"?>
<sst xmlns="http://schemas.openxmlformats.org/spreadsheetml/2006/main" count="116" uniqueCount="55">
  <si>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</si>
  <si>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</si>
  <si>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</si>
  <si>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</si>
  <si>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</si>
  <si>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</si>
  <si>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</si>
  <si>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</si>
  <si>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</si>
  <si>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</si>
  <si>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</si>
  <si>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</si>
  <si>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</si>
  <si>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</si>
  <si>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</si>
  <si>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</si>
  <si>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</si>
  <si>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</si>
  <si>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</si>
  <si>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</si>
  <si>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</si>
  <si>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</si>
  <si>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</si>
  <si>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</si>
  <si>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</si>
  <si>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</si>
  <si>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</si>
  <si>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</si>
  <si>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</si>
  <si>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</si>
  <si>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</si>
  <si>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</si>
  <si>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</si>
  <si>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</si>
  <si>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</si>
  <si>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</si>
  <si>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</si>
  <si>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</si>
  <si>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</si>
  <si>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</si>
  <si>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</si>
  <si>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</si>
  <si>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G0403-1109</t>
  </si>
  <si>
    <t>G0403-1109_Oph.xls</t>
  </si>
  <si>
    <t>EW</t>
  </si>
  <si>
    <t>Oph</t>
  </si>
  <si>
    <t>VSX</t>
  </si>
  <si>
    <t>IBVS 5894</t>
  </si>
  <si>
    <t>I</t>
  </si>
  <si>
    <t>IBVS 5945</t>
  </si>
  <si>
    <t>II</t>
  </si>
  <si>
    <t>IBVS 5992</t>
  </si>
  <si>
    <t>?</t>
  </si>
  <si>
    <t>V2891 Oph / GSC 0403-1109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</si>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</sst>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V2891 Oph- O-C Diagr.</a:t>
            </a:r>
          </a:p>
        </c:rich>
      </c:tx>
      <c:layout>
        <c:manualLayout>
          <c:xMode val="edge"/>
          <c:yMode val="edge"/>
          <c:x val="0.34436090225563909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2038</c:v>
                </c:pt>
                <c:pt idx="2">
                  <c:v>2970.5</c:v>
                </c:pt>
                <c:pt idx="3">
                  <c:v>4169.5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F3-4FD8-8645-1179E41F3B3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2038</c:v>
                </c:pt>
                <c:pt idx="2">
                  <c:v>2970.5</c:v>
                </c:pt>
                <c:pt idx="3">
                  <c:v>4169.5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">
                  <c:v>-2.7519999930518679E-3</c:v>
                </c:pt>
                <c:pt idx="2">
                  <c:v>-5.6319999930565245E-3</c:v>
                </c:pt>
                <c:pt idx="3">
                  <c:v>-1.1279999962425791E-3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F3-4FD8-8645-1179E41F3B3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2038</c:v>
                </c:pt>
                <c:pt idx="2">
                  <c:v>2970.5</c:v>
                </c:pt>
                <c:pt idx="3">
                  <c:v>4169.5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5F3-4FD8-8645-1179E41F3B3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2038</c:v>
                </c:pt>
                <c:pt idx="2">
                  <c:v>2970.5</c:v>
                </c:pt>
                <c:pt idx="3">
                  <c:v>4169.5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5F3-4FD8-8645-1179E41F3B3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2038</c:v>
                </c:pt>
                <c:pt idx="2">
                  <c:v>2970.5</c:v>
                </c:pt>
                <c:pt idx="3">
                  <c:v>4169.5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5F3-4FD8-8645-1179E41F3B3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2038</c:v>
                </c:pt>
                <c:pt idx="2">
                  <c:v>2970.5</c:v>
                </c:pt>
                <c:pt idx="3">
                  <c:v>4169.5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5F3-4FD8-8645-1179E41F3B3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2038</c:v>
                </c:pt>
                <c:pt idx="2">
                  <c:v>2970.5</c:v>
                </c:pt>
                <c:pt idx="3">
                  <c:v>4169.5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5F3-4FD8-8645-1179E41F3B3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2038</c:v>
                </c:pt>
                <c:pt idx="2">
                  <c:v>2970.5</c:v>
                </c:pt>
                <c:pt idx="3">
                  <c:v>4169.5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-1.0914534625707168E-3</c:v>
                </c:pt>
                <c:pt idx="1">
                  <c:v>-2.2341781669894135E-3</c:v>
                </c:pt>
                <c:pt idx="2">
                  <c:v>-2.7570392007825609E-3</c:v>
                </c:pt>
                <c:pt idx="3">
                  <c:v>-3.4293291520082802E-3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5F3-4FD8-8645-1179E41F3B3E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2038</c:v>
                </c:pt>
                <c:pt idx="2">
                  <c:v>2970.5</c:v>
                </c:pt>
                <c:pt idx="3">
                  <c:v>4169.5</c:v>
                </c:pt>
              </c:numCache>
            </c:numRef>
          </c:xVal>
          <c:yVal>
            <c:numRef>
              <c:f>'Active 1'!$R$21:$R$999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5F3-4FD8-8645-1179E41F3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4318648"/>
        <c:axId val="1"/>
      </c:scatterChart>
      <c:valAx>
        <c:axId val="724318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43186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V2891 Oph- O-C Diagr.</a:t>
            </a:r>
          </a:p>
        </c:rich>
      </c:tx>
      <c:layout>
        <c:manualLayout>
          <c:xMode val="edge"/>
          <c:yMode val="edge"/>
          <c:x val="0.34436090225563909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3127.5</c:v>
                </c:pt>
                <c:pt idx="2">
                  <c:v>4558.5</c:v>
                </c:pt>
                <c:pt idx="3">
                  <c:v>6398.5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8B-40C7-BE72-F1813A638CA1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3127.5</c:v>
                </c:pt>
                <c:pt idx="2">
                  <c:v>4558.5</c:v>
                </c:pt>
                <c:pt idx="3">
                  <c:v>6398.5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1">
                  <c:v>1.7775000000256114E-2</c:v>
                </c:pt>
                <c:pt idx="2">
                  <c:v>2.6005000006989576E-2</c:v>
                </c:pt>
                <c:pt idx="3">
                  <c:v>3.74050000027637E-2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8B-40C7-BE72-F1813A638CA1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3127.5</c:v>
                </c:pt>
                <c:pt idx="2">
                  <c:v>4558.5</c:v>
                </c:pt>
                <c:pt idx="3">
                  <c:v>6398.5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68B-40C7-BE72-F1813A638CA1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3127.5</c:v>
                </c:pt>
                <c:pt idx="2">
                  <c:v>4558.5</c:v>
                </c:pt>
                <c:pt idx="3">
                  <c:v>6398.5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68B-40C7-BE72-F1813A638CA1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3127.5</c:v>
                </c:pt>
                <c:pt idx="2">
                  <c:v>4558.5</c:v>
                </c:pt>
                <c:pt idx="3">
                  <c:v>6398.5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68B-40C7-BE72-F1813A638CA1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3127.5</c:v>
                </c:pt>
                <c:pt idx="2">
                  <c:v>4558.5</c:v>
                </c:pt>
                <c:pt idx="3">
                  <c:v>6398.5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68B-40C7-BE72-F1813A638CA1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3127.5</c:v>
                </c:pt>
                <c:pt idx="2">
                  <c:v>4558.5</c:v>
                </c:pt>
                <c:pt idx="3">
                  <c:v>6398.5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68B-40C7-BE72-F1813A638CA1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3127.5</c:v>
                </c:pt>
                <c:pt idx="2">
                  <c:v>4558.5</c:v>
                </c:pt>
                <c:pt idx="3">
                  <c:v>6398.5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-2.1274608675188669E-4</c:v>
                </c:pt>
                <c:pt idx="1">
                  <c:v>1.8003558437836877E-2</c:v>
                </c:pt>
                <c:pt idx="2">
                  <c:v>2.6338500651965264E-2</c:v>
                </c:pt>
                <c:pt idx="3">
                  <c:v>3.7055687006959132E-2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68B-40C7-BE72-F1813A638CA1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3127.5</c:v>
                </c:pt>
                <c:pt idx="2">
                  <c:v>4558.5</c:v>
                </c:pt>
                <c:pt idx="3">
                  <c:v>6398.5</c:v>
                </c:pt>
              </c:numCache>
            </c:numRef>
          </c:xVal>
          <c:yVal>
            <c:numRef>
              <c:f>'Active 2'!$R$21:$R$999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68B-40C7-BE72-F1813A638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5288704"/>
        <c:axId val="1"/>
      </c:scatterChart>
      <c:valAx>
        <c:axId val="715288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5288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DA38604-7BC4-8ADE-FDC3-0454622D91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0</xdr:row>
      <xdr:rowOff>0</xdr:rowOff>
    </xdr:from>
    <xdr:to>
      <xdr:col>16</xdr:col>
      <xdr:colOff>476250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D1B46F87-0089-B9BF-DF47-0529C4FAE2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35" sqref="F3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4" t="s">
        <v>53</v>
      </c>
      <c r="E1" t="s">
        <v>43</v>
      </c>
    </row>
    <row r="2" spans="1:7" x14ac:dyDescent="0.2">
      <c r="A2" t="s">
        <v>24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5">
        <v>54299.597999999998</v>
      </c>
      <c r="D7" s="29" t="s">
        <v>46</v>
      </c>
    </row>
    <row r="8" spans="1:7" x14ac:dyDescent="0.2">
      <c r="A8" t="s">
        <v>3</v>
      </c>
      <c r="C8" s="35">
        <v>0.34110400000000002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-1.0914534625707168E-3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-5.6070888342428676E-7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60368.758949421295</v>
      </c>
    </row>
    <row r="15" spans="1:7" x14ac:dyDescent="0.2">
      <c r="A15" s="11" t="s">
        <v>17</v>
      </c>
      <c r="B15" s="9"/>
      <c r="C15" s="12">
        <f ca="1">(C7+C11)+(C8+C12)*INT(MAX(F21:F3533))</f>
        <v>55721.657146951198</v>
      </c>
      <c r="D15" s="13" t="s">
        <v>38</v>
      </c>
      <c r="E15" s="14">
        <f ca="1">ROUND(2*(E14-$C$7)/$C$8,0)/2+E13</f>
        <v>17793.5</v>
      </c>
    </row>
    <row r="16" spans="1:7" x14ac:dyDescent="0.2">
      <c r="A16" s="15" t="s">
        <v>4</v>
      </c>
      <c r="B16" s="9"/>
      <c r="C16" s="16">
        <f ca="1">+C8+C12</f>
        <v>0.34110343929111658</v>
      </c>
      <c r="D16" s="13" t="s">
        <v>39</v>
      </c>
      <c r="E16" s="23">
        <f ca="1">ROUND(2*(E14-$C$15)/$C$16,0)/2+E13</f>
        <v>13624.5</v>
      </c>
    </row>
    <row r="17" spans="1:19" ht="13.5" thickBot="1" x14ac:dyDescent="0.25">
      <c r="A17" s="13" t="s">
        <v>29</v>
      </c>
      <c r="B17" s="9"/>
      <c r="C17" s="9">
        <f>COUNT(C21:C2191)</f>
        <v>4</v>
      </c>
      <c r="D17" s="13" t="s">
        <v>33</v>
      </c>
      <c r="E17" s="17">
        <f ca="1">+$C$15+$C$16*E16-15018.5-$C$9/24</f>
        <v>45350.916788906354</v>
      </c>
    </row>
    <row r="18" spans="1:19" ht="14.25" thickTop="1" thickBot="1" x14ac:dyDescent="0.25">
      <c r="A18" s="15" t="s">
        <v>5</v>
      </c>
      <c r="B18" s="9"/>
      <c r="C18" s="18">
        <f ca="1">+C15</f>
        <v>55721.657146951198</v>
      </c>
      <c r="D18" s="19">
        <f ca="1">+C16</f>
        <v>0.34110343929111658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2.2376271319408925E-3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54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54299.597999999998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-1.0914534625707168E-3</v>
      </c>
      <c r="Q21" s="1">
        <f>+C21-15018.5</f>
        <v>39281.097999999998</v>
      </c>
      <c r="S21">
        <f ca="1">+(O21-G21)^2</f>
        <v>1.1912706609576072E-6</v>
      </c>
    </row>
    <row r="22" spans="1:19" x14ac:dyDescent="0.2">
      <c r="A22" s="32" t="s">
        <v>47</v>
      </c>
      <c r="B22" s="33" t="s">
        <v>48</v>
      </c>
      <c r="C22" s="32">
        <v>54994.765200000002</v>
      </c>
      <c r="D22" s="32">
        <v>5.9999999999999995E-4</v>
      </c>
      <c r="E22">
        <f>+(C22-C$7)/C$8</f>
        <v>2037.9919320793761</v>
      </c>
      <c r="F22">
        <f>ROUND(2*E22,0)/2</f>
        <v>2038</v>
      </c>
      <c r="G22">
        <f>+C22-(C$7+F22*C$8)</f>
        <v>-2.7519999930518679E-3</v>
      </c>
      <c r="I22">
        <f>+G22</f>
        <v>-2.7519999930518679E-3</v>
      </c>
      <c r="O22">
        <f ca="1">+C$11+C$12*$F22</f>
        <v>-2.2341781669894135E-3</v>
      </c>
      <c r="Q22" s="1">
        <f>+C22-15018.5</f>
        <v>39976.265200000002</v>
      </c>
      <c r="S22">
        <f ca="1">+(O22-G22)^2</f>
        <v>2.6813944354665485E-7</v>
      </c>
    </row>
    <row r="23" spans="1:19" x14ac:dyDescent="0.2">
      <c r="A23" s="32" t="s">
        <v>49</v>
      </c>
      <c r="B23" s="33" t="s">
        <v>50</v>
      </c>
      <c r="C23" s="32">
        <v>55312.841800000002</v>
      </c>
      <c r="D23" s="32">
        <v>4.0000000000000002E-4</v>
      </c>
      <c r="E23">
        <f>+(C23-C$7)/C$8</f>
        <v>2970.4834889066201</v>
      </c>
      <c r="F23">
        <f>ROUND(2*E23,0)/2</f>
        <v>2970.5</v>
      </c>
      <c r="G23">
        <f>+C23-(C$7+F23*C$8)</f>
        <v>-5.6319999930565245E-3</v>
      </c>
      <c r="I23">
        <f>+G23</f>
        <v>-5.6319999930565245E-3</v>
      </c>
      <c r="O23">
        <f ca="1">+C$11+C$12*$F23</f>
        <v>-2.7570392007825609E-3</v>
      </c>
      <c r="Q23" s="1">
        <f>+C23-15018.5</f>
        <v>40294.341800000002</v>
      </c>
      <c r="S23">
        <f ca="1">+(O23-G23)^2</f>
        <v>8.2653995571125373E-6</v>
      </c>
    </row>
    <row r="24" spans="1:19" x14ac:dyDescent="0.2">
      <c r="A24" s="32" t="s">
        <v>51</v>
      </c>
      <c r="B24" s="33" t="s">
        <v>50</v>
      </c>
      <c r="C24" s="32">
        <v>55721.83</v>
      </c>
      <c r="D24" s="32">
        <v>5.0000000000000001E-4</v>
      </c>
      <c r="E24">
        <f>+(C24-C$7)/C$8</f>
        <v>4169.4966930906803</v>
      </c>
      <c r="F24">
        <f>ROUND(2*E24,0)/2</f>
        <v>4169.5</v>
      </c>
      <c r="G24">
        <f>+C24-(C$7+F24*C$8)</f>
        <v>-1.1279999962425791E-3</v>
      </c>
      <c r="I24">
        <f>+G24</f>
        <v>-1.1279999962425791E-3</v>
      </c>
      <c r="O24">
        <f ca="1">+C$11+C$12*$F24</f>
        <v>-3.4293291520082802E-3</v>
      </c>
      <c r="Q24" s="1">
        <f>+C24-15018.5</f>
        <v>40703.33</v>
      </c>
      <c r="S24">
        <f ca="1">+(O24-G24)^2</f>
        <v>5.2961158831772748E-6</v>
      </c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4" t="s">
        <v>53</v>
      </c>
      <c r="E1" t="s">
        <v>43</v>
      </c>
    </row>
    <row r="2" spans="1:7" x14ac:dyDescent="0.2">
      <c r="A2" t="s">
        <v>24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5">
        <v>54299.597999999998</v>
      </c>
      <c r="D7" s="29" t="s">
        <v>46</v>
      </c>
    </row>
    <row r="8" spans="1:7" x14ac:dyDescent="0.2">
      <c r="A8" t="s">
        <v>3</v>
      </c>
      <c r="C8" s="35">
        <v>0.22227</v>
      </c>
      <c r="D8" s="29" t="s">
        <v>52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-2.1274608675188669E-4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5.8245578016271032E-6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60368.758949421295</v>
      </c>
    </row>
    <row r="15" spans="1:7" x14ac:dyDescent="0.2">
      <c r="A15" s="11" t="s">
        <v>17</v>
      </c>
      <c r="B15" s="9"/>
      <c r="C15" s="12">
        <f ca="1">(C7+C11)+(C8+C12)*INT(MAX(F21:F3533))</f>
        <v>55721.718512774722</v>
      </c>
      <c r="D15" s="13" t="s">
        <v>38</v>
      </c>
      <c r="E15" s="14">
        <f ca="1">ROUND(2*(E14-$C$7)/$C$8,0)/2+E13</f>
        <v>27306.5</v>
      </c>
    </row>
    <row r="16" spans="1:7" x14ac:dyDescent="0.2">
      <c r="A16" s="15" t="s">
        <v>4</v>
      </c>
      <c r="B16" s="9"/>
      <c r="C16" s="16">
        <f ca="1">+C8+C12</f>
        <v>0.22227582455780162</v>
      </c>
      <c r="D16" s="13" t="s">
        <v>39</v>
      </c>
      <c r="E16" s="23">
        <f ca="1">ROUND(2*(E14-$C$15)/$C$16,0)/2+E13</f>
        <v>20907.5</v>
      </c>
    </row>
    <row r="17" spans="1:19" ht="13.5" thickBot="1" x14ac:dyDescent="0.25">
      <c r="A17" s="13" t="s">
        <v>29</v>
      </c>
      <c r="B17" s="9"/>
      <c r="C17" s="9">
        <f>COUNT(C21:C2191)</f>
        <v>4</v>
      </c>
      <c r="D17" s="13" t="s">
        <v>33</v>
      </c>
      <c r="E17" s="17">
        <f ca="1">+$C$15+$C$16*E16-15018.5-$C$9/24</f>
        <v>45350.846148050296</v>
      </c>
    </row>
    <row r="18" spans="1:19" ht="14.25" thickTop="1" thickBot="1" x14ac:dyDescent="0.25">
      <c r="A18" s="15" t="s">
        <v>5</v>
      </c>
      <c r="B18" s="9"/>
      <c r="C18" s="18">
        <f ca="1">+C15</f>
        <v>55721.718512774722</v>
      </c>
      <c r="D18" s="19">
        <f ca="1">+C16</f>
        <v>0.22227582455780162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3.3203519193742255E-4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54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54299.597999999998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-2.1274608675188669E-4</v>
      </c>
      <c r="Q21" s="1">
        <f>+C21-15018.5</f>
        <v>39281.097999999998</v>
      </c>
      <c r="S21">
        <f ca="1">+(O21-G21)^2</f>
        <v>4.5260897428241297E-8</v>
      </c>
    </row>
    <row r="22" spans="1:19" x14ac:dyDescent="0.2">
      <c r="A22" s="32" t="s">
        <v>47</v>
      </c>
      <c r="B22" s="33" t="s">
        <v>48</v>
      </c>
      <c r="C22" s="32">
        <v>54994.765200000002</v>
      </c>
      <c r="D22" s="32">
        <v>5.9999999999999995E-4</v>
      </c>
      <c r="E22">
        <f>+(C22-C$7)/C$8</f>
        <v>3127.5799703063999</v>
      </c>
      <c r="F22">
        <f>ROUND(2*E22,0)/2</f>
        <v>3127.5</v>
      </c>
      <c r="G22">
        <f>+C22-(C$7+F22*C$8)</f>
        <v>1.7775000000256114E-2</v>
      </c>
      <c r="I22">
        <f>+G22</f>
        <v>1.7775000000256114E-2</v>
      </c>
      <c r="O22">
        <f ca="1">+C$11+C$12*$F22</f>
        <v>1.8003558437836877E-2</v>
      </c>
      <c r="Q22" s="1">
        <f>+C22-15018.5</f>
        <v>39976.265200000002</v>
      </c>
      <c r="S22">
        <f ca="1">+(O22-G22)^2</f>
        <v>5.2238959389359776E-8</v>
      </c>
    </row>
    <row r="23" spans="1:19" x14ac:dyDescent="0.2">
      <c r="A23" s="32" t="s">
        <v>49</v>
      </c>
      <c r="B23" s="33" t="s">
        <v>50</v>
      </c>
      <c r="C23" s="32">
        <v>55312.841800000002</v>
      </c>
      <c r="D23" s="32">
        <v>4.0000000000000002E-4</v>
      </c>
      <c r="E23">
        <f>+(C23-C$7)/C$8</f>
        <v>4558.6169973455881</v>
      </c>
      <c r="F23">
        <f>ROUND(2*E23,0)/2</f>
        <v>4558.5</v>
      </c>
      <c r="G23">
        <f>+C23-(C$7+F23*C$8)</f>
        <v>2.6005000006989576E-2</v>
      </c>
      <c r="I23">
        <f>+G23</f>
        <v>2.6005000006989576E-2</v>
      </c>
      <c r="O23">
        <f ca="1">+C$11+C$12*$F23</f>
        <v>2.6338500651965264E-2</v>
      </c>
      <c r="Q23" s="1">
        <f>+C23-15018.5</f>
        <v>40294.341800000002</v>
      </c>
      <c r="S23">
        <f ca="1">+(O23-G23)^2</f>
        <v>1.1122268019919983E-7</v>
      </c>
    </row>
    <row r="24" spans="1:19" x14ac:dyDescent="0.2">
      <c r="A24" s="32" t="s">
        <v>51</v>
      </c>
      <c r="B24" s="33" t="s">
        <v>50</v>
      </c>
      <c r="C24" s="32">
        <v>55721.83</v>
      </c>
      <c r="D24" s="32">
        <v>5.0000000000000001E-4</v>
      </c>
      <c r="E24">
        <f>+(C24-C$7)/C$8</f>
        <v>6398.6682863184578</v>
      </c>
      <c r="F24">
        <f>ROUND(2*E24,0)/2</f>
        <v>6398.5</v>
      </c>
      <c r="G24">
        <f>+C24-(C$7+F24*C$8)</f>
        <v>3.74050000027637E-2</v>
      </c>
      <c r="I24">
        <f>+G24</f>
        <v>3.74050000027637E-2</v>
      </c>
      <c r="O24">
        <f ca="1">+C$11+C$12*$F24</f>
        <v>3.7055687006959132E-2</v>
      </c>
      <c r="Q24" s="1">
        <f>+C24-15018.5</f>
        <v>40703.33</v>
      </c>
      <c r="S24">
        <f ca="1">+(O24-G24)^2</f>
        <v>1.2201956903796227E-7</v>
      </c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2024-02-28T05:12:53Z</dcterms:modified>
</cp:coreProperties>
</file>