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435BCDC-0264-45F5-BC34-B3B57738CA8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2" i="1"/>
  <c r="F22" i="1"/>
  <c r="G22" i="1"/>
  <c r="I22" i="1"/>
  <c r="Q22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/>
  <c r="O23" i="1" l="1"/>
  <c r="C16" i="1"/>
  <c r="D18" i="1" s="1"/>
  <c r="C15" i="1"/>
  <c r="E16" i="1" s="1"/>
  <c r="O21" i="1"/>
  <c r="S21" i="1" s="1"/>
  <c r="O22" i="1"/>
  <c r="S22" i="1" s="1"/>
  <c r="S19" i="1" l="1"/>
  <c r="E17" i="1"/>
  <c r="C18" i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<sst xmlns="http://schemas.openxmlformats.org/spreadsheetml/2006/main" count="56" uniqueCount="52">
  <si>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</si>
  <si>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</si>
  <si>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</si>
  <si>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</si>
  <si>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</si>
  <si>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</si>
  <si>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</si>
  <si>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</si>
  <si>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</si>
  <si>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</si>
  <si>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</si>
  <si>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</si>
  <si>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</si>
  <si>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</si>
  <si>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</si>
  <si>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</si>
  <si>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</si>
  <si>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</si>
  <si>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</si>
  <si>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</si>
  <si>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</si>
  <si>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</si>
  <si>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</si>
  <si>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</si>
  <si>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</si>
  <si>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</si>
  <si>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</si>
  <si>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</si>
  <si>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</si>
  <si>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</si>
  <si>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</si>
  <si>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</si>
  <si>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</si>
  <si>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</si>
  <si>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</si>
  <si>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</si>
  <si>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</si>
  <si>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</si>
  <si>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</si>
  <si>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</si>
  <si>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</si>
  <si>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</si>
  <si>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G0429-1488</t>
  </si>
  <si>
    <t>G0429-1488_Oph.xls</t>
  </si>
  <si>
    <t>EW</t>
  </si>
  <si>
    <t>Oph</t>
  </si>
  <si>
    <t>VSX</t>
  </si>
  <si>
    <t>IBVS 5945</t>
  </si>
  <si>
    <t>II</t>
  </si>
  <si>
    <t>IBVS 6029</t>
  </si>
  <si>
    <t>V3252 Oph / GSC 0429-1488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</si>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</sst>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V3252 Oph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3164.5</c:v>
                </c:pt>
                <c:pt idx="2">
                  <c:v>6182.5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14-421E-9AE5-2D6BF9F3FD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3164.5</c:v>
                </c:pt>
                <c:pt idx="2">
                  <c:v>6182.5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6.8030001420993358E-3</c:v>
                </c:pt>
                <c:pt idx="2">
                  <c:v>1.7055000142136123E-2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14-421E-9AE5-2D6BF9F3FD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3164.5</c:v>
                </c:pt>
                <c:pt idx="2">
                  <c:v>6182.5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14-421E-9AE5-2D6BF9F3FD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3164.5</c:v>
                </c:pt>
                <c:pt idx="2">
                  <c:v>6182.5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14-421E-9AE5-2D6BF9F3FD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3164.5</c:v>
                </c:pt>
                <c:pt idx="2">
                  <c:v>6182.5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14-421E-9AE5-2D6BF9F3FD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3164.5</c:v>
                </c:pt>
                <c:pt idx="2">
                  <c:v>6182.5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14-421E-9AE5-2D6BF9F3FD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3164.5</c:v>
                </c:pt>
                <c:pt idx="2">
                  <c:v>6182.5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14-421E-9AE5-2D6BF9F3FD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3164.5</c:v>
                </c:pt>
                <c:pt idx="2">
                  <c:v>6182.5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-6.2685437026980401E-4</c:v>
                </c:pt>
                <c:pt idx="1">
                  <c:v>8.0871376981606555E-3</c:v>
                </c:pt>
                <c:pt idx="2">
                  <c:v>1.6397716956344611E-2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14-421E-9AE5-2D6BF9F3FD9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3164.5</c:v>
                </c:pt>
                <c:pt idx="2">
                  <c:v>6182.5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14-421E-9AE5-2D6BF9F3F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266800"/>
        <c:axId val="1"/>
      </c:scatterChart>
      <c:valAx>
        <c:axId val="723266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3266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AB5963-368B-4659-F3F7-2442BEA82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50</v>
      </c>
      <c r="E1" t="s">
        <v>43</v>
      </c>
    </row>
    <row r="2" spans="1:7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54532.893999999855</v>
      </c>
      <c r="D7" s="29" t="s">
        <v>46</v>
      </c>
    </row>
    <row r="8" spans="1:7" x14ac:dyDescent="0.2">
      <c r="A8" t="s">
        <v>3</v>
      </c>
      <c r="C8" s="37">
        <v>0.25118600000000002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-6.2685437026980401E-4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2.7536710597030998E-6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60368.761893055555</v>
      </c>
    </row>
    <row r="15" spans="1:7" x14ac:dyDescent="0.2">
      <c r="A15" s="11" t="s">
        <v>17</v>
      </c>
      <c r="B15" s="9"/>
      <c r="C15" s="12">
        <f ca="1">(C7+C11)+(C8+C12)*INT(MAX(F21:F3533))</f>
        <v>56085.742248339971</v>
      </c>
      <c r="D15" s="13" t="s">
        <v>38</v>
      </c>
      <c r="E15" s="14">
        <f ca="1">ROUND(2*(E14-$C$7)/$C$8,0)/2+E13</f>
        <v>23234.5</v>
      </c>
    </row>
    <row r="16" spans="1:7" x14ac:dyDescent="0.2">
      <c r="A16" s="15" t="s">
        <v>4</v>
      </c>
      <c r="B16" s="9"/>
      <c r="C16" s="16">
        <f ca="1">+C8+C12</f>
        <v>0.25118875367105975</v>
      </c>
      <c r="D16" s="13" t="s">
        <v>39</v>
      </c>
      <c r="E16" s="23">
        <f ca="1">ROUND(2*(E14-$C$15)/$C$16,0)/2+E13</f>
        <v>17052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45350.908709272218</v>
      </c>
    </row>
    <row r="18" spans="1:19" ht="14.25" thickTop="1" thickBot="1" x14ac:dyDescent="0.25">
      <c r="A18" s="15" t="s">
        <v>5</v>
      </c>
      <c r="B18" s="9"/>
      <c r="C18" s="18">
        <f ca="1">+C15</f>
        <v>56085.742248339971</v>
      </c>
      <c r="D18" s="19">
        <f ca="1">+C16</f>
        <v>0.25118875367105975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1.428970141190323E-3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51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54532.893999999855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-6.2685437026980401E-4</v>
      </c>
      <c r="Q21" s="1">
        <f>+C21-15018.5</f>
        <v>39514.393999999855</v>
      </c>
      <c r="S21">
        <f ca="1">+(O21-G21)^2</f>
        <v>3.9294640152635252E-7</v>
      </c>
    </row>
    <row r="22" spans="1:19" x14ac:dyDescent="0.2">
      <c r="A22" s="32" t="s">
        <v>47</v>
      </c>
      <c r="B22" s="33" t="s">
        <v>48</v>
      </c>
      <c r="C22" s="32">
        <v>55327.778899999998</v>
      </c>
      <c r="D22" s="32">
        <v>5.0000000000000001E-4</v>
      </c>
      <c r="E22">
        <f>+(C22-C$7)/C$8</f>
        <v>3164.5270835163692</v>
      </c>
      <c r="F22">
        <f>ROUND(2*E22,0)/2</f>
        <v>3164.5</v>
      </c>
      <c r="G22">
        <f>+C22-(C$7+F22*C$8)</f>
        <v>6.8030001420993358E-3</v>
      </c>
      <c r="I22">
        <f>+G22</f>
        <v>6.8030001420993358E-3</v>
      </c>
      <c r="O22">
        <f ca="1">+C$11+C$12*$F22</f>
        <v>8.0871376981606555E-3</v>
      </c>
      <c r="Q22" s="1">
        <f>+C22-15018.5</f>
        <v>40309.278899999998</v>
      </c>
      <c r="S22">
        <f ca="1">+(O22-G22)^2</f>
        <v>1.649009262887139E-6</v>
      </c>
    </row>
    <row r="23" spans="1:19" x14ac:dyDescent="0.2">
      <c r="A23" s="34" t="s">
        <v>49</v>
      </c>
      <c r="B23" s="35" t="s">
        <v>48</v>
      </c>
      <c r="C23" s="34">
        <v>56085.868499999997</v>
      </c>
      <c r="D23" s="34">
        <v>8.0000000000000004E-4</v>
      </c>
      <c r="E23">
        <f>+(C23-C$7)/C$8</f>
        <v>6182.5678978929636</v>
      </c>
      <c r="F23">
        <f>ROUND(2*E23,0)/2</f>
        <v>6182.5</v>
      </c>
      <c r="G23">
        <f>+C23-(C$7+F23*C$8)</f>
        <v>1.7055000142136123E-2</v>
      </c>
      <c r="I23">
        <f>+G23</f>
        <v>1.7055000142136123E-2</v>
      </c>
      <c r="O23">
        <f ca="1">+C$11+C$12*$F23</f>
        <v>1.6397716956344611E-2</v>
      </c>
      <c r="Q23" s="1">
        <f>+C23-15018.5</f>
        <v>41067.368499999997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2024-02-28T05:17:07Z</dcterms:modified>
</cp:coreProperties>
</file>