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EABE654-A128-48FC-84B6-9DC9A87088C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F11" i="1"/>
  <c r="C21" i="1"/>
  <c r="E21" i="1"/>
  <c r="F21" i="1"/>
  <c r="G21" i="1"/>
  <c r="H21" i="1"/>
  <c r="A21" i="1"/>
  <c r="H20" i="1"/>
  <c r="G11" i="1"/>
  <c r="E14" i="1"/>
  <c r="C17" i="1"/>
  <c r="Q21" i="1"/>
  <c r="C11" i="1"/>
  <c r="E15" i="1" l="1"/>
  <c r="C12" i="1"/>
  <c r="C16" i="1" l="1"/>
  <c r="D18" i="1" s="1"/>
  <c r="O21" i="1"/>
  <c r="S21" i="1" s="1"/>
  <c r="C15" i="1"/>
  <c r="O22" i="1"/>
  <c r="S22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<sst xmlns="http://schemas.openxmlformats.org/spreadsheetml/2006/main" count="54" uniqueCount="51">
  <si>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</si>
  <si>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</si>
  <si>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</si>
  <si>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</si>
  <si>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</si>
  <si>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</si>
  <si>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</si>
  <si>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</si>
  <si>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</si>
  <si>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</si>
  <si>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</si>
  <si>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</si>
  <si>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</si>
  <si>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</si>
  <si>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</si>
  <si>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</si>
  <si>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</si>
  <si>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</si>
  <si>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</si>
  <si>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</si>
  <si>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</si>
  <si>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</si>
  <si>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</si>
  <si>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</si>
  <si>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</si>
  <si>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</si>
  <si>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</si>
  <si>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</si>
  <si>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</si>
  <si>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</si>
  <si>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</si>
  <si>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</si>
  <si>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</si>
  <si>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</si>
  <si>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</si>
  <si>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</si>
  <si>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</si>
  <si>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</si>
  <si>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</si>
  <si>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</si>
  <si>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</si>
  <si>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</si>
  <si>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G1031-1526</t>
  </si>
  <si>
    <t>G1031-1526_Oph.xls</t>
  </si>
  <si>
    <t>EC</t>
  </si>
  <si>
    <t>Oph</t>
  </si>
  <si>
    <t>VSX</t>
  </si>
  <si>
    <t>IBVS 5945</t>
  </si>
  <si>
    <t>II</t>
  </si>
  <si>
    <t>V3589 Oph / GSC 1031-1526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</si>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</sst>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V3589 Oph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2669.5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FB-4031-AE72-5AC7679BE6A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2669.5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5.0160000901087187E-3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FB-4031-AE72-5AC7679BE6A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2669.5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EFB-4031-AE72-5AC7679BE6A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2669.5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EFB-4031-AE72-5AC7679BE6A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2669.5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EFB-4031-AE72-5AC7679BE6A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2669.5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EFB-4031-AE72-5AC7679BE6A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2669.5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EFB-4031-AE72-5AC7679BE6A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2669.5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5.0160000901087187E-3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EFB-4031-AE72-5AC7679BE6A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2669.5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EFB-4031-AE72-5AC7679BE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959320"/>
        <c:axId val="1"/>
      </c:scatterChart>
      <c:valAx>
        <c:axId val="663959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39593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09FA75B-840F-EF68-716C-EE71362EBD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4" t="s">
        <v>49</v>
      </c>
      <c r="E1" t="s">
        <v>43</v>
      </c>
    </row>
    <row r="2" spans="1:7" x14ac:dyDescent="0.2">
      <c r="A2" t="s">
        <v>24</v>
      </c>
      <c r="B2" t="s">
        <v>44</v>
      </c>
      <c r="C2" s="30" t="s">
        <v>41</v>
      </c>
      <c r="D2" s="2" t="s">
        <v>45</v>
      </c>
      <c r="E2" s="31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5">
        <v>53877.757999999914</v>
      </c>
      <c r="D7" s="29" t="s">
        <v>46</v>
      </c>
    </row>
    <row r="8" spans="1:7" x14ac:dyDescent="0.2">
      <c r="A8" t="s">
        <v>3</v>
      </c>
      <c r="C8" s="35">
        <v>0.54731200000000002</v>
      </c>
      <c r="D8" s="29" t="s">
        <v>46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20</v>
      </c>
      <c r="D10" s="3" t="s">
        <v>21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0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1.8790035924737661E-6</v>
      </c>
      <c r="D12" s="2"/>
      <c r="E12" s="9"/>
    </row>
    <row r="13" spans="1:7" x14ac:dyDescent="0.2">
      <c r="A13" s="9" t="s">
        <v>19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60368.765512384256</v>
      </c>
    </row>
    <row r="15" spans="1:7" x14ac:dyDescent="0.2">
      <c r="A15" s="11" t="s">
        <v>17</v>
      </c>
      <c r="B15" s="9"/>
      <c r="C15" s="12">
        <f ca="1">(C7+C11)+(C8+C12)*INT(MAX(F21:F3533))</f>
        <v>55338.538743060504</v>
      </c>
      <c r="D15" s="13" t="s">
        <v>38</v>
      </c>
      <c r="E15" s="14">
        <f ca="1">ROUND(2*(E14-$C$7)/$C$8,0)/2+E13</f>
        <v>11861</v>
      </c>
    </row>
    <row r="16" spans="1:7" x14ac:dyDescent="0.2">
      <c r="A16" s="15" t="s">
        <v>4</v>
      </c>
      <c r="B16" s="9"/>
      <c r="C16" s="16">
        <f ca="1">+C8+C12</f>
        <v>0.54731387900359252</v>
      </c>
      <c r="D16" s="13" t="s">
        <v>39</v>
      </c>
      <c r="E16" s="23">
        <f ca="1">ROUND(2*(E14-$C$15)/$C$16,0)/2+E13</f>
        <v>9192</v>
      </c>
    </row>
    <row r="17" spans="1:19" ht="13.5" thickBot="1" x14ac:dyDescent="0.25">
      <c r="A17" s="13" t="s">
        <v>29</v>
      </c>
      <c r="B17" s="9"/>
      <c r="C17" s="9">
        <f>COUNT(C21:C2191)</f>
        <v>2</v>
      </c>
      <c r="D17" s="13" t="s">
        <v>33</v>
      </c>
      <c r="E17" s="17">
        <f ca="1">+$C$15+$C$16*E16-15018.5-$C$9/24</f>
        <v>45351.343752194865</v>
      </c>
    </row>
    <row r="18" spans="1:19" ht="14.25" thickTop="1" thickBot="1" x14ac:dyDescent="0.25">
      <c r="A18" s="15" t="s">
        <v>5</v>
      </c>
      <c r="B18" s="9"/>
      <c r="C18" s="18">
        <f ca="1">+C15</f>
        <v>55338.538743060504</v>
      </c>
      <c r="D18" s="19">
        <f ca="1">+C16</f>
        <v>0.54731387900359252</v>
      </c>
      <c r="E18" s="20" t="s">
        <v>34</v>
      </c>
    </row>
    <row r="19" spans="1:19" ht="13.5" thickTop="1" x14ac:dyDescent="0.2">
      <c r="A19" s="24" t="s">
        <v>35</v>
      </c>
      <c r="E19" s="25">
        <v>21</v>
      </c>
      <c r="S19">
        <f ca="1">SQRT(SUM(S21:S50)/(COUNT(S21:S50)-1))</f>
        <v>0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50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53877.757999999914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1">
        <f>+C21-15018.5</f>
        <v>38859.257999999914</v>
      </c>
      <c r="S21">
        <f ca="1">+(O21-G21)^2</f>
        <v>0</v>
      </c>
    </row>
    <row r="22" spans="1:19" x14ac:dyDescent="0.2">
      <c r="A22" s="32" t="s">
        <v>47</v>
      </c>
      <c r="B22" s="33" t="s">
        <v>48</v>
      </c>
      <c r="C22" s="32">
        <v>55338.812400000003</v>
      </c>
      <c r="D22" s="32">
        <v>1E-4</v>
      </c>
      <c r="E22">
        <f>+(C22-C$7)/C$8</f>
        <v>2669.5091647909935</v>
      </c>
      <c r="F22">
        <f>ROUND(2*E22,0)/2</f>
        <v>2669.5</v>
      </c>
      <c r="G22">
        <f>+C22-(C$7+F22*C$8)</f>
        <v>5.0160000901087187E-3</v>
      </c>
      <c r="I22">
        <f>+G22</f>
        <v>5.0160000901087187E-3</v>
      </c>
      <c r="O22">
        <f ca="1">+C$11+C$12*$F22</f>
        <v>5.0160000901087187E-3</v>
      </c>
      <c r="Q22" s="1">
        <f>+C22-15018.5</f>
        <v>40320.312400000003</v>
      </c>
      <c r="S22">
        <f ca="1">+(O22-G22)^2</f>
        <v>0</v>
      </c>
    </row>
    <row r="23" spans="1:19" x14ac:dyDescent="0.2">
      <c r="C23" s="7"/>
      <c r="D23" s="7"/>
      <c r="Q23" s="1"/>
    </row>
    <row r="24" spans="1:19" x14ac:dyDescent="0.2">
      <c r="C24" s="7"/>
      <c r="D24" s="7"/>
      <c r="Q24" s="1"/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2024-02-28T05:22:20Z</dcterms:modified>
</cp:coreProperties>
</file>