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D6A4A75-4BF5-4CB2-9E97-2440A526590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F11" i="1"/>
  <c r="C21" i="1"/>
  <c r="E21" i="1"/>
  <c r="F21" i="1"/>
  <c r="A21" i="1"/>
  <c r="H20" i="1"/>
  <c r="G11" i="1"/>
  <c r="E14" i="1"/>
  <c r="E15" i="1" s="1"/>
  <c r="C17" i="1"/>
  <c r="G21" i="1"/>
  <c r="Q21" i="1"/>
  <c r="H21" i="1"/>
  <c r="C12" i="1"/>
  <c r="C11" i="1"/>
  <c r="O24" i="1" l="1"/>
  <c r="S24" i="1" s="1"/>
  <c r="C15" i="1"/>
  <c r="E16" i="1" s="1"/>
  <c r="O23" i="1"/>
  <c r="S23" i="1" s="1"/>
  <c r="O22" i="1"/>
  <c r="S22" i="1" s="1"/>
  <c r="O25" i="1"/>
  <c r="S25" i="1" s="1"/>
  <c r="O26" i="1"/>
  <c r="S26" i="1" s="1"/>
  <c r="O21" i="1"/>
  <c r="S21" i="1" s="1"/>
  <c r="C16" i="1"/>
  <c r="D18" i="1" s="1"/>
  <c r="S19" i="1" l="1"/>
  <c r="E17" i="1"/>
  <c r="C18" i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<sst xmlns="http://schemas.openxmlformats.org/spreadsheetml/2006/main" count="63" uniqueCount="53">
  <si>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</si>
  <si>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</si>
  <si>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</si>
  <si>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</si>
  <si>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</si>
  <si>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</si>
  <si>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</si>
  <si>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</si>
  <si>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</si>
  <si>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</si>
  <si>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</si>
  <si>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</si>
  <si>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</si>
  <si>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</si>
  <si>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</si>
  <si>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</si>
  <si>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</si>
  <si>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</si>
  <si>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</si>
  <si>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</si>
  <si>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</si>
  <si>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</si>
  <si>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</si>
  <si>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</si>
  <si>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</si>
  <si>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</si>
  <si>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</si>
  <si>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</si>
  <si>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</si>
  <si>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</si>
  <si>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</si>
  <si>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</si>
  <si>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</si>
  <si>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</si>
  <si>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</si>
  <si>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</si>
  <si>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</si>
  <si>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</si>
  <si>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</si>
  <si>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</si>
  <si>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</si>
  <si>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</si>
  <si>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G5640-0366</t>
  </si>
  <si>
    <t>G5640-0366_Oph.xls</t>
  </si>
  <si>
    <t>EC</t>
  </si>
  <si>
    <t>Oph</t>
  </si>
  <si>
    <t>VSX</t>
  </si>
  <si>
    <t>IBVS 5992</t>
  </si>
  <si>
    <t>I</t>
  </si>
  <si>
    <t>IBVS 6029</t>
  </si>
  <si>
    <t>IBVS 6063</t>
  </si>
  <si>
    <t>V3678 Oph / GSC 5640-0366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</si>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</sst>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V3678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5795.5</c:v>
                </c:pt>
                <c:pt idx="2">
                  <c:v>6303.5</c:v>
                </c:pt>
                <c:pt idx="3">
                  <c:v>6843.5</c:v>
                </c:pt>
                <c:pt idx="4">
                  <c:v>6843.5</c:v>
                </c:pt>
                <c:pt idx="5">
                  <c:v>6843.5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76-4C1C-9B33-97818E5CBD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5795.5</c:v>
                </c:pt>
                <c:pt idx="2">
                  <c:v>6303.5</c:v>
                </c:pt>
                <c:pt idx="3">
                  <c:v>6843.5</c:v>
                </c:pt>
                <c:pt idx="4">
                  <c:v>6843.5</c:v>
                </c:pt>
                <c:pt idx="5">
                  <c:v>6843.5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-9.8590000052354299E-3</c:v>
                </c:pt>
                <c:pt idx="2">
                  <c:v>-6.3430000009248033E-3</c:v>
                </c:pt>
                <c:pt idx="3">
                  <c:v>-1.8302999997104052E-2</c:v>
                </c:pt>
                <c:pt idx="4">
                  <c:v>-1.7303000000538304E-2</c:v>
                </c:pt>
                <c:pt idx="5">
                  <c:v>-1.7252999998163432E-2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76-4C1C-9B33-97818E5CBD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5795.5</c:v>
                </c:pt>
                <c:pt idx="2">
                  <c:v>6303.5</c:v>
                </c:pt>
                <c:pt idx="3">
                  <c:v>6843.5</c:v>
                </c:pt>
                <c:pt idx="4">
                  <c:v>6843.5</c:v>
                </c:pt>
                <c:pt idx="5">
                  <c:v>6843.5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76-4C1C-9B33-97818E5CBD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5795.5</c:v>
                </c:pt>
                <c:pt idx="2">
                  <c:v>6303.5</c:v>
                </c:pt>
                <c:pt idx="3">
                  <c:v>6843.5</c:v>
                </c:pt>
                <c:pt idx="4">
                  <c:v>6843.5</c:v>
                </c:pt>
                <c:pt idx="5">
                  <c:v>6843.5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76-4C1C-9B33-97818E5CBD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5795.5</c:v>
                </c:pt>
                <c:pt idx="2">
                  <c:v>6303.5</c:v>
                </c:pt>
                <c:pt idx="3">
                  <c:v>6843.5</c:v>
                </c:pt>
                <c:pt idx="4">
                  <c:v>6843.5</c:v>
                </c:pt>
                <c:pt idx="5">
                  <c:v>6843.5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76-4C1C-9B33-97818E5CBD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5795.5</c:v>
                </c:pt>
                <c:pt idx="2">
                  <c:v>6303.5</c:v>
                </c:pt>
                <c:pt idx="3">
                  <c:v>6843.5</c:v>
                </c:pt>
                <c:pt idx="4">
                  <c:v>6843.5</c:v>
                </c:pt>
                <c:pt idx="5">
                  <c:v>6843.5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76-4C1C-9B33-97818E5CBD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7.1000000000000002E-4</c:v>
                  </c:pt>
                  <c:pt idx="4">
                    <c:v>8.3000000000000001E-4</c:v>
                  </c:pt>
                  <c:pt idx="5">
                    <c:v>4.4000000000000002E-4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5795.5</c:v>
                </c:pt>
                <c:pt idx="2">
                  <c:v>6303.5</c:v>
                </c:pt>
                <c:pt idx="3">
                  <c:v>6843.5</c:v>
                </c:pt>
                <c:pt idx="4">
                  <c:v>6843.5</c:v>
                </c:pt>
                <c:pt idx="5">
                  <c:v>6843.5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76-4C1C-9B33-97818E5CBD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5795.5</c:v>
                </c:pt>
                <c:pt idx="2">
                  <c:v>6303.5</c:v>
                </c:pt>
                <c:pt idx="3">
                  <c:v>6843.5</c:v>
                </c:pt>
                <c:pt idx="4">
                  <c:v>6843.5</c:v>
                </c:pt>
                <c:pt idx="5">
                  <c:v>6843.5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9.421845739455495E-4</c:v>
                </c:pt>
                <c:pt idx="1">
                  <c:v>-1.2328187626094375E-2</c:v>
                </c:pt>
                <c:pt idx="2">
                  <c:v>-1.3491391677102964E-2</c:v>
                </c:pt>
                <c:pt idx="3">
                  <c:v>-1.472786842423808E-2</c:v>
                </c:pt>
                <c:pt idx="4">
                  <c:v>-1.472786842423808E-2</c:v>
                </c:pt>
                <c:pt idx="5">
                  <c:v>-1.472786842423808E-2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76-4C1C-9B33-97818E5CBD4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5795.5</c:v>
                </c:pt>
                <c:pt idx="2">
                  <c:v>6303.5</c:v>
                </c:pt>
                <c:pt idx="3">
                  <c:v>6843.5</c:v>
                </c:pt>
                <c:pt idx="4">
                  <c:v>6843.5</c:v>
                </c:pt>
                <c:pt idx="5">
                  <c:v>6843.5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76-4C1C-9B33-97818E5CB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555320"/>
        <c:axId val="1"/>
      </c:scatterChart>
      <c:valAx>
        <c:axId val="648555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8555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A53998-F188-EFB2-D27B-A18868FA1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51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9">
        <v>51932.29</v>
      </c>
      <c r="D7" s="29" t="s">
        <v>46</v>
      </c>
    </row>
    <row r="8" spans="1:7" x14ac:dyDescent="0.2">
      <c r="A8" t="s">
        <v>3</v>
      </c>
      <c r="C8" s="39">
        <v>0.653698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9.421845739455495E-4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-2.2897717539539166E-6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60368.770667013887</v>
      </c>
    </row>
    <row r="15" spans="1:7" x14ac:dyDescent="0.2">
      <c r="A15" s="11" t="s">
        <v>17</v>
      </c>
      <c r="B15" s="9"/>
      <c r="C15" s="12">
        <f ca="1">(C7+C11)+(C8+C12)*INT(MAX(F21:F3533))</f>
        <v>56405.530687276463</v>
      </c>
      <c r="D15" s="13" t="s">
        <v>38</v>
      </c>
      <c r="E15" s="14">
        <f ca="1">ROUND(2*(E14-$C$7)/$C$8,0)/2+E13</f>
        <v>12907</v>
      </c>
    </row>
    <row r="16" spans="1:7" x14ac:dyDescent="0.2">
      <c r="A16" s="15" t="s">
        <v>4</v>
      </c>
      <c r="B16" s="9"/>
      <c r="C16" s="16">
        <f ca="1">+C8+C12</f>
        <v>0.65369571022824602</v>
      </c>
      <c r="D16" s="13" t="s">
        <v>39</v>
      </c>
      <c r="E16" s="23">
        <f ca="1">ROUND(2*(E14-$C$15)/$C$16,0)/2+E13</f>
        <v>6064</v>
      </c>
    </row>
    <row r="17" spans="1:19" ht="13.5" thickBot="1" x14ac:dyDescent="0.25">
      <c r="A17" s="13" t="s">
        <v>29</v>
      </c>
      <c r="B17" s="9"/>
      <c r="C17" s="9">
        <f>COUNT(C21:C2191)</f>
        <v>6</v>
      </c>
      <c r="D17" s="13" t="s">
        <v>33</v>
      </c>
      <c r="E17" s="17">
        <f ca="1">+$C$15+$C$16*E16-15018.5-$C$9/24</f>
        <v>45351.43730743388</v>
      </c>
    </row>
    <row r="18" spans="1:19" ht="14.25" thickTop="1" thickBot="1" x14ac:dyDescent="0.25">
      <c r="A18" s="15" t="s">
        <v>5</v>
      </c>
      <c r="B18" s="9"/>
      <c r="C18" s="18">
        <f ca="1">+C15</f>
        <v>56405.530687276463</v>
      </c>
      <c r="D18" s="19">
        <f ca="1">+C16</f>
        <v>0.65369571022824602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4.0956870168174118E-3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52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51932.29</v>
      </c>
      <c r="D21" s="7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 t="shared" ref="H21:H26" si="3">+G21</f>
        <v>0</v>
      </c>
      <c r="O21">
        <f t="shared" ref="O21:O26" ca="1" si="4">+C$11+C$12*$F21</f>
        <v>9.421845739455495E-4</v>
      </c>
      <c r="Q21" s="1">
        <f t="shared" ref="Q21:Q26" si="5">+C21-15018.5</f>
        <v>36913.79</v>
      </c>
      <c r="S21">
        <f t="shared" ref="S21:S26" ca="1" si="6">+(O21-G21)^2</f>
        <v>8.8771177138095658E-7</v>
      </c>
    </row>
    <row r="22" spans="1:19" x14ac:dyDescent="0.2">
      <c r="A22" s="32" t="s">
        <v>47</v>
      </c>
      <c r="B22" s="33" t="s">
        <v>48</v>
      </c>
      <c r="C22" s="32">
        <v>55720.786899999999</v>
      </c>
      <c r="D22" s="32">
        <v>4.0000000000000002E-4</v>
      </c>
      <c r="E22">
        <f t="shared" si="0"/>
        <v>5795.4849181120308</v>
      </c>
      <c r="F22">
        <f t="shared" si="1"/>
        <v>5795.5</v>
      </c>
      <c r="G22">
        <f t="shared" si="2"/>
        <v>-9.8590000052354299E-3</v>
      </c>
      <c r="I22">
        <f>+G22</f>
        <v>-9.8590000052354299E-3</v>
      </c>
      <c r="O22">
        <f t="shared" ca="1" si="4"/>
        <v>-1.2328187626094375E-2</v>
      </c>
      <c r="Q22" s="1">
        <f t="shared" si="5"/>
        <v>40702.286899999999</v>
      </c>
      <c r="S22">
        <f t="shared" ca="1" si="6"/>
        <v>6.0968875070030583E-6</v>
      </c>
    </row>
    <row r="23" spans="1:19" x14ac:dyDescent="0.2">
      <c r="A23" s="34" t="s">
        <v>49</v>
      </c>
      <c r="B23" s="35" t="s">
        <v>48</v>
      </c>
      <c r="C23" s="34">
        <v>56052.868999999999</v>
      </c>
      <c r="D23" s="34">
        <v>1.2999999999999999E-3</v>
      </c>
      <c r="E23">
        <f t="shared" si="0"/>
        <v>6303.4902967425296</v>
      </c>
      <c r="F23">
        <f t="shared" si="1"/>
        <v>6303.5</v>
      </c>
      <c r="G23">
        <f t="shared" si="2"/>
        <v>-6.3430000009248033E-3</v>
      </c>
      <c r="I23">
        <f>+G23</f>
        <v>-6.3430000009248033E-3</v>
      </c>
      <c r="O23">
        <f t="shared" ca="1" si="4"/>
        <v>-1.3491391677102964E-2</v>
      </c>
      <c r="Q23" s="1">
        <f t="shared" si="5"/>
        <v>41034.368999999999</v>
      </c>
      <c r="S23">
        <f t="shared" ca="1" si="6"/>
        <v>5.1099503556053212E-5</v>
      </c>
    </row>
    <row r="24" spans="1:19" x14ac:dyDescent="0.2">
      <c r="A24" s="36" t="s">
        <v>50</v>
      </c>
      <c r="B24" s="35" t="s">
        <v>48</v>
      </c>
      <c r="C24" s="37">
        <v>56405.85396</v>
      </c>
      <c r="D24" s="37">
        <v>7.1000000000000002E-4</v>
      </c>
      <c r="E24">
        <f t="shared" si="0"/>
        <v>6843.4720008321874</v>
      </c>
      <c r="F24">
        <f t="shared" si="1"/>
        <v>6843.5</v>
      </c>
      <c r="G24">
        <f t="shared" si="2"/>
        <v>-1.8302999997104052E-2</v>
      </c>
      <c r="I24">
        <f>+G24</f>
        <v>-1.8302999997104052E-2</v>
      </c>
      <c r="O24">
        <f t="shared" ca="1" si="4"/>
        <v>-1.472786842423808E-2</v>
      </c>
      <c r="Q24" s="1">
        <f t="shared" si="5"/>
        <v>41387.35396</v>
      </c>
      <c r="S24">
        <f t="shared" ca="1" si="6"/>
        <v>1.2781565763303119E-5</v>
      </c>
    </row>
    <row r="25" spans="1:19" x14ac:dyDescent="0.2">
      <c r="A25" s="36" t="s">
        <v>50</v>
      </c>
      <c r="B25" s="35" t="s">
        <v>48</v>
      </c>
      <c r="C25" s="37">
        <v>56405.854959999997</v>
      </c>
      <c r="D25" s="37">
        <v>8.3000000000000001E-4</v>
      </c>
      <c r="E25">
        <f t="shared" si="0"/>
        <v>6843.4735305905724</v>
      </c>
      <c r="F25">
        <f t="shared" si="1"/>
        <v>6843.5</v>
      </c>
      <c r="G25">
        <f t="shared" si="2"/>
        <v>-1.7303000000538304E-2</v>
      </c>
      <c r="I25">
        <f>+G25</f>
        <v>-1.7303000000538304E-2</v>
      </c>
      <c r="O25">
        <f t="shared" ca="1" si="4"/>
        <v>-1.472786842423808E-2</v>
      </c>
      <c r="Q25" s="1">
        <f t="shared" si="5"/>
        <v>41387.354959999997</v>
      </c>
      <c r="S25">
        <f t="shared" ca="1" si="6"/>
        <v>6.631302635258477E-6</v>
      </c>
    </row>
    <row r="26" spans="1:19" x14ac:dyDescent="0.2">
      <c r="A26" s="36" t="s">
        <v>50</v>
      </c>
      <c r="B26" s="35" t="s">
        <v>48</v>
      </c>
      <c r="C26" s="37">
        <v>56405.855009999999</v>
      </c>
      <c r="D26" s="37">
        <v>4.4000000000000002E-4</v>
      </c>
      <c r="E26">
        <f t="shared" si="0"/>
        <v>6843.4736070784957</v>
      </c>
      <c r="F26">
        <f t="shared" si="1"/>
        <v>6843.5</v>
      </c>
      <c r="G26">
        <f t="shared" si="2"/>
        <v>-1.7252999998163432E-2</v>
      </c>
      <c r="I26">
        <f>+G26</f>
        <v>-1.7252999998163432E-2</v>
      </c>
      <c r="O26">
        <f t="shared" ca="1" si="4"/>
        <v>-1.472786842423808E-2</v>
      </c>
      <c r="Q26" s="1">
        <f t="shared" si="5"/>
        <v>41387.355009999999</v>
      </c>
      <c r="S26">
        <f t="shared" ca="1" si="6"/>
        <v>6.3762894656347238E-6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2024-02-28T05:29:45Z</dcterms:modified>
</cp:coreProperties>
</file>