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3DA58C8-6928-4ACF-B1F7-0A9D53DDCF2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6" i="1" l="1"/>
  <c r="D18" i="1" s="1"/>
  <c r="C11" i="1"/>
  <c r="O23" i="1" l="1"/>
  <c r="S23" i="1" s="1"/>
  <c r="C15" i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<sst xmlns="http://schemas.openxmlformats.org/spreadsheetml/2006/main" count="55" uniqueCount="51">
  <si>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</si>
  <si>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</si>
  <si>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</si>
  <si>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</si>
  <si>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</si>
  <si>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</si>
  <si>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</si>
  <si>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</si>
  <si>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</si>
  <si>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</si>
  <si>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</si>
  <si>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</si>
  <si>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</si>
  <si>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</si>
  <si>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</si>
  <si>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</si>
  <si>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</si>
  <si>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</si>
  <si>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</si>
  <si>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</si>
  <si>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</si>
  <si>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</si>
  <si>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</si>
  <si>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</si>
  <si>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</si>
  <si>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</si>
  <si>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</si>
  <si>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</si>
  <si>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</si>
  <si>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</si>
  <si>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</si>
  <si>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</si>
  <si>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</si>
  <si>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</si>
  <si>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</si>
  <si>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</si>
  <si>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</si>
  <si>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</si>
  <si>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</si>
  <si>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</si>
  <si>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</si>
  <si>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</si>
  <si>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G0978-0768</t>
  </si>
  <si>
    <t>G0978-0768_0.xls</t>
  </si>
  <si>
    <t>EC</t>
  </si>
  <si>
    <t>VSX</t>
  </si>
  <si>
    <t>IBVS 5992</t>
  </si>
  <si>
    <t>II</t>
  </si>
  <si>
    <t>IBVS 6029</t>
  </si>
  <si>
    <t>V3695 Oph / GSC 0978-0768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</si>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</sst>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V3695</a:t>
            </a:r>
            <a:r>
              <a:rPr lang="en-AU" baseline="0"/>
              <a:t> Oph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11837</c:v>
                </c:pt>
                <c:pt idx="2">
                  <c:v>13085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DE-484F-A40F-0606006081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11837</c:v>
                </c:pt>
                <c:pt idx="2">
                  <c:v>13085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-6.9538000097963959E-2</c:v>
                </c:pt>
                <c:pt idx="2">
                  <c:v>-6.6190000099595636E-2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DE-484F-A40F-0606006081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11837</c:v>
                </c:pt>
                <c:pt idx="2">
                  <c:v>13085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DE-484F-A40F-0606006081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11837</c:v>
                </c:pt>
                <c:pt idx="2">
                  <c:v>13085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DE-484F-A40F-0606006081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11837</c:v>
                </c:pt>
                <c:pt idx="2">
                  <c:v>13085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DE-484F-A40F-0606006081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11837</c:v>
                </c:pt>
                <c:pt idx="2">
                  <c:v>13085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DE-484F-A40F-0606006081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11837</c:v>
                </c:pt>
                <c:pt idx="2">
                  <c:v>13085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DE-484F-A40F-0606006081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11837</c:v>
                </c:pt>
                <c:pt idx="2">
                  <c:v>13085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-5.0421762181356022E-4</c:v>
                </c:pt>
                <c:pt idx="1">
                  <c:v>-6.4251391458997234E-2</c:v>
                </c:pt>
                <c:pt idx="2">
                  <c:v>-7.0972391116748787E-2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DE-484F-A40F-06060060816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11837</c:v>
                </c:pt>
                <c:pt idx="2">
                  <c:v>13085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DE-484F-A40F-060600608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32192"/>
        <c:axId val="1"/>
      </c:scatterChart>
      <c:valAx>
        <c:axId val="718132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32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4755171-7C3D-C12B-6139-8E087CB2C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49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>
        <v>0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52383.958000000101</v>
      </c>
      <c r="D7" s="29" t="s">
        <v>45</v>
      </c>
    </row>
    <row r="8" spans="1:7" x14ac:dyDescent="0.2">
      <c r="A8" t="s">
        <v>3</v>
      </c>
      <c r="C8" s="37">
        <v>0.28207399999999999</v>
      </c>
      <c r="D8" s="29" t="s">
        <v>45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-5.0421762181356022E-4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-5.3854163924291352E-6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60368.775078356477</v>
      </c>
    </row>
    <row r="15" spans="1:7" x14ac:dyDescent="0.2">
      <c r="A15" s="11" t="s">
        <v>17</v>
      </c>
      <c r="B15" s="9"/>
      <c r="C15" s="12">
        <f ca="1">(C7+C11)+(C8+C12)*INT(MAX(F21:F3533))</f>
        <v>56074.825317608986</v>
      </c>
      <c r="D15" s="13" t="s">
        <v>38</v>
      </c>
      <c r="E15" s="14">
        <f ca="1">ROUND(2*(E14-$C$7)/$C$8,0)/2+E13</f>
        <v>28308.5</v>
      </c>
    </row>
    <row r="16" spans="1:7" x14ac:dyDescent="0.2">
      <c r="A16" s="15" t="s">
        <v>4</v>
      </c>
      <c r="B16" s="9"/>
      <c r="C16" s="16">
        <f ca="1">+C8+C12</f>
        <v>0.28206861458360755</v>
      </c>
      <c r="D16" s="13" t="s">
        <v>39</v>
      </c>
      <c r="E16" s="23">
        <f ca="1">ROUND(2*(E14-$C$15)/$C$16,0)/2+E13</f>
        <v>15224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45350.933739363165</v>
      </c>
    </row>
    <row r="18" spans="1:19" ht="14.25" thickTop="1" thickBot="1" x14ac:dyDescent="0.25">
      <c r="A18" s="15" t="s">
        <v>5</v>
      </c>
      <c r="B18" s="9"/>
      <c r="C18" s="18">
        <f ca="1">+C15</f>
        <v>56074.825317608986</v>
      </c>
      <c r="D18" s="19">
        <f ca="1">+C16</f>
        <v>0.28206861458360755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5.0534013373515112E-3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50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52383.958000000101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-5.0421762181356022E-4</v>
      </c>
      <c r="Q21" s="1">
        <f>+C21-15018.5</f>
        <v>37365.458000000101</v>
      </c>
      <c r="S21">
        <f ca="1">+(O21-G21)^2</f>
        <v>2.5423541014732243E-7</v>
      </c>
    </row>
    <row r="22" spans="1:19" x14ac:dyDescent="0.2">
      <c r="A22" s="32" t="s">
        <v>46</v>
      </c>
      <c r="B22" s="33" t="s">
        <v>47</v>
      </c>
      <c r="C22" s="32">
        <v>55722.7984</v>
      </c>
      <c r="D22" s="32">
        <v>6.9999999999999999E-4</v>
      </c>
      <c r="E22">
        <f>+(C22-C$7)/C$8</f>
        <v>11836.753476037846</v>
      </c>
      <c r="F22">
        <f>ROUND(2*E22,0)/2</f>
        <v>11837</v>
      </c>
      <c r="G22">
        <f>+C22-(C$7+F22*C$8)</f>
        <v>-6.9538000097963959E-2</v>
      </c>
      <c r="I22">
        <f>+G22</f>
        <v>-6.9538000097963959E-2</v>
      </c>
      <c r="O22">
        <f ca="1">+C$11+C$12*$F22</f>
        <v>-6.4251391458997234E-2</v>
      </c>
      <c r="Q22" s="1">
        <f>+C22-15018.5</f>
        <v>40704.2984</v>
      </c>
      <c r="S22">
        <f ca="1">+(O22-G22)^2</f>
        <v>2.7948230901597607E-5</v>
      </c>
    </row>
    <row r="23" spans="1:19" x14ac:dyDescent="0.2">
      <c r="A23" s="34" t="s">
        <v>48</v>
      </c>
      <c r="B23" s="35" t="s">
        <v>47</v>
      </c>
      <c r="C23" s="34">
        <v>56074.830099999999</v>
      </c>
      <c r="D23" s="34">
        <v>5.0000000000000001E-4</v>
      </c>
      <c r="E23">
        <f>+(C23-C$7)/C$8</f>
        <v>13084.76534526365</v>
      </c>
      <c r="F23">
        <f>ROUND(2*E23,0)/2</f>
        <v>13085</v>
      </c>
      <c r="G23">
        <f>+C23-(C$7+F23*C$8)</f>
        <v>-6.6190000099595636E-2</v>
      </c>
      <c r="I23">
        <f>+G23</f>
        <v>-6.6190000099595636E-2</v>
      </c>
      <c r="O23">
        <f ca="1">+C$11+C$12*$F23</f>
        <v>-7.0972391116748787E-2</v>
      </c>
      <c r="Q23" s="1">
        <f>+C23-15018.5</f>
        <v>41056.330099999999</v>
      </c>
      <c r="S23">
        <f ca="1">+(O23-G23)^2</f>
        <v>2.2871263840947149E-5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2024-02-28T05:36:06Z</dcterms:modified>
</cp:coreProperties>
</file>