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F6CEBD0-3CF8-4265-B0CF-7022C96D9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94" i="1" l="1"/>
  <c r="F94" i="1" s="1"/>
  <c r="G94" i="1" s="1"/>
  <c r="Q94" i="1"/>
  <c r="E93" i="1"/>
  <c r="F93" i="1"/>
  <c r="G93" i="1"/>
  <c r="G85" i="1"/>
  <c r="J85" i="1"/>
  <c r="F89" i="1"/>
  <c r="G89" i="1"/>
  <c r="R89" i="1"/>
  <c r="F92" i="1"/>
  <c r="G92" i="1"/>
  <c r="R92" i="1"/>
  <c r="G86" i="1"/>
  <c r="S86" i="1"/>
  <c r="Q93" i="1"/>
  <c r="E35" i="1"/>
  <c r="F35" i="1"/>
  <c r="G35" i="1"/>
  <c r="E66" i="1"/>
  <c r="F66" i="1"/>
  <c r="G66" i="1"/>
  <c r="E26" i="1"/>
  <c r="F26" i="1"/>
  <c r="G26" i="1"/>
  <c r="R26" i="1"/>
  <c r="E27" i="1"/>
  <c r="F27" i="1"/>
  <c r="G27" i="1"/>
  <c r="E28" i="1"/>
  <c r="F28" i="1"/>
  <c r="G28" i="1"/>
  <c r="R28" i="1"/>
  <c r="E29" i="1"/>
  <c r="F29" i="1"/>
  <c r="G29" i="1"/>
  <c r="E30" i="1"/>
  <c r="F30" i="1"/>
  <c r="G30" i="1"/>
  <c r="R30" i="1"/>
  <c r="E31" i="1"/>
  <c r="F31" i="1"/>
  <c r="G31" i="1"/>
  <c r="E32" i="1"/>
  <c r="F32" i="1"/>
  <c r="G32" i="1"/>
  <c r="R32" i="1"/>
  <c r="E33" i="1"/>
  <c r="F33" i="1"/>
  <c r="G33" i="1"/>
  <c r="E34" i="1"/>
  <c r="F34" i="1"/>
  <c r="G34" i="1"/>
  <c r="R34" i="1"/>
  <c r="E41" i="1"/>
  <c r="F41" i="1"/>
  <c r="G41" i="1"/>
  <c r="E22" i="1"/>
  <c r="F22" i="1"/>
  <c r="G22" i="1"/>
  <c r="R22" i="1"/>
  <c r="E23" i="1"/>
  <c r="F23" i="1"/>
  <c r="G23" i="1"/>
  <c r="E24" i="1"/>
  <c r="F24" i="1"/>
  <c r="G24" i="1"/>
  <c r="R24" i="1"/>
  <c r="E39" i="1"/>
  <c r="F39" i="1"/>
  <c r="G39" i="1"/>
  <c r="E40" i="1"/>
  <c r="F40" i="1"/>
  <c r="G40" i="1"/>
  <c r="R40" i="1"/>
  <c r="E42" i="1"/>
  <c r="F42" i="1"/>
  <c r="G42" i="1"/>
  <c r="E43" i="1"/>
  <c r="F43" i="1"/>
  <c r="G43" i="1"/>
  <c r="R43" i="1"/>
  <c r="E46" i="1"/>
  <c r="F46" i="1"/>
  <c r="G46" i="1"/>
  <c r="E47" i="1"/>
  <c r="F47" i="1"/>
  <c r="G47" i="1"/>
  <c r="R47" i="1"/>
  <c r="E50" i="1"/>
  <c r="F50" i="1"/>
  <c r="G50" i="1"/>
  <c r="E52" i="1"/>
  <c r="F52" i="1"/>
  <c r="G52" i="1"/>
  <c r="R52" i="1"/>
  <c r="E53" i="1"/>
  <c r="F53" i="1"/>
  <c r="G53" i="1"/>
  <c r="E54" i="1"/>
  <c r="F54" i="1"/>
  <c r="G54" i="1"/>
  <c r="J54" i="1"/>
  <c r="E55" i="1"/>
  <c r="F55" i="1"/>
  <c r="G55" i="1"/>
  <c r="E58" i="1"/>
  <c r="F58" i="1"/>
  <c r="G58" i="1"/>
  <c r="R58" i="1"/>
  <c r="E76" i="1"/>
  <c r="F76" i="1"/>
  <c r="G76" i="1"/>
  <c r="E77" i="1"/>
  <c r="F77" i="1"/>
  <c r="G77" i="1"/>
  <c r="R77" i="1"/>
  <c r="E78" i="1"/>
  <c r="F78" i="1"/>
  <c r="G78" i="1"/>
  <c r="E81" i="1"/>
  <c r="F81" i="1"/>
  <c r="G81" i="1"/>
  <c r="E85" i="1"/>
  <c r="F85" i="1"/>
  <c r="E90" i="1"/>
  <c r="F90" i="1"/>
  <c r="G90" i="1"/>
  <c r="R90" i="1"/>
  <c r="E91" i="1"/>
  <c r="F91" i="1"/>
  <c r="G91" i="1"/>
  <c r="J91" i="1"/>
  <c r="E92" i="1"/>
  <c r="E37" i="1"/>
  <c r="F37" i="1"/>
  <c r="G37" i="1"/>
  <c r="E21" i="1"/>
  <c r="F21" i="1"/>
  <c r="G21" i="1"/>
  <c r="S21" i="1"/>
  <c r="E38" i="1"/>
  <c r="F38" i="1"/>
  <c r="G38" i="1"/>
  <c r="E44" i="1"/>
  <c r="F44" i="1"/>
  <c r="G44" i="1"/>
  <c r="S44" i="1"/>
  <c r="E45" i="1"/>
  <c r="F45" i="1"/>
  <c r="G45" i="1"/>
  <c r="J45" i="1"/>
  <c r="E48" i="1"/>
  <c r="F48" i="1"/>
  <c r="G48" i="1"/>
  <c r="S48" i="1"/>
  <c r="E49" i="1"/>
  <c r="F49" i="1"/>
  <c r="G49" i="1"/>
  <c r="J49" i="1"/>
  <c r="E51" i="1"/>
  <c r="F51" i="1"/>
  <c r="G51" i="1"/>
  <c r="S51" i="1"/>
  <c r="E56" i="1"/>
  <c r="F56" i="1"/>
  <c r="G56" i="1"/>
  <c r="J56" i="1"/>
  <c r="E57" i="1"/>
  <c r="F57" i="1"/>
  <c r="G57" i="1"/>
  <c r="S57" i="1"/>
  <c r="E59" i="1"/>
  <c r="F59" i="1"/>
  <c r="G59" i="1"/>
  <c r="E60" i="1"/>
  <c r="F60" i="1"/>
  <c r="G60" i="1"/>
  <c r="S60" i="1"/>
  <c r="E83" i="1"/>
  <c r="F83" i="1"/>
  <c r="G83" i="1"/>
  <c r="J83" i="1"/>
  <c r="S83" i="1"/>
  <c r="E68" i="1"/>
  <c r="F68" i="1"/>
  <c r="G68" i="1"/>
  <c r="S68" i="1"/>
  <c r="E25" i="1"/>
  <c r="F25" i="1"/>
  <c r="G25" i="1"/>
  <c r="E62" i="1"/>
  <c r="F62" i="1"/>
  <c r="G62" i="1"/>
  <c r="R62" i="1"/>
  <c r="E64" i="1"/>
  <c r="F64" i="1"/>
  <c r="G64" i="1"/>
  <c r="E67" i="1"/>
  <c r="F67" i="1"/>
  <c r="G67" i="1"/>
  <c r="R67" i="1"/>
  <c r="E70" i="1"/>
  <c r="F70" i="1"/>
  <c r="G70" i="1"/>
  <c r="E74" i="1"/>
  <c r="F74" i="1"/>
  <c r="G74" i="1"/>
  <c r="R74" i="1"/>
  <c r="E75" i="1"/>
  <c r="F75" i="1"/>
  <c r="G75" i="1"/>
  <c r="R75" i="1"/>
  <c r="E79" i="1"/>
  <c r="F79" i="1"/>
  <c r="G79" i="1"/>
  <c r="R79" i="1"/>
  <c r="E80" i="1"/>
  <c r="F80" i="1"/>
  <c r="G80" i="1"/>
  <c r="R80" i="1"/>
  <c r="E84" i="1"/>
  <c r="F84" i="1"/>
  <c r="G84" i="1"/>
  <c r="R84" i="1"/>
  <c r="E87" i="1"/>
  <c r="F87" i="1"/>
  <c r="G87" i="1"/>
  <c r="R87" i="1"/>
  <c r="E88" i="1"/>
  <c r="F88" i="1"/>
  <c r="G88" i="1"/>
  <c r="R88" i="1"/>
  <c r="E89" i="1"/>
  <c r="E36" i="1"/>
  <c r="F36" i="1"/>
  <c r="E61" i="1"/>
  <c r="F61" i="1"/>
  <c r="E63" i="1"/>
  <c r="F63" i="1"/>
  <c r="E65" i="1"/>
  <c r="F65" i="1"/>
  <c r="G65" i="1"/>
  <c r="E69" i="1"/>
  <c r="F69" i="1"/>
  <c r="E71" i="1"/>
  <c r="F71" i="1"/>
  <c r="E72" i="1"/>
  <c r="F72" i="1"/>
  <c r="G72" i="1"/>
  <c r="S72" i="1"/>
  <c r="E73" i="1"/>
  <c r="F73" i="1"/>
  <c r="G73" i="1"/>
  <c r="E82" i="1"/>
  <c r="F82" i="1"/>
  <c r="E86" i="1"/>
  <c r="F86" i="1"/>
  <c r="C14" i="1"/>
  <c r="C13" i="1"/>
  <c r="G69" i="1"/>
  <c r="S69" i="1"/>
  <c r="S73" i="1"/>
  <c r="G82" i="1"/>
  <c r="S82" i="1"/>
  <c r="D14" i="1"/>
  <c r="D13" i="1"/>
  <c r="Q35" i="1"/>
  <c r="Q66" i="1"/>
  <c r="J26" i="1"/>
  <c r="Q26" i="1"/>
  <c r="Q27" i="1"/>
  <c r="Q28" i="1"/>
  <c r="Q29" i="1"/>
  <c r="Q30" i="1"/>
  <c r="Q31" i="1"/>
  <c r="J32" i="1"/>
  <c r="Q32" i="1"/>
  <c r="Q33" i="1"/>
  <c r="Q34" i="1"/>
  <c r="Q41" i="1"/>
  <c r="Q22" i="1"/>
  <c r="Q23" i="1"/>
  <c r="Q24" i="1"/>
  <c r="Q39" i="1"/>
  <c r="J40" i="1"/>
  <c r="Q40" i="1"/>
  <c r="Q42" i="1"/>
  <c r="J43" i="1"/>
  <c r="Q43" i="1"/>
  <c r="Q46" i="1"/>
  <c r="Q47" i="1"/>
  <c r="Q50" i="1"/>
  <c r="Q52" i="1"/>
  <c r="Q53" i="1"/>
  <c r="Q54" i="1"/>
  <c r="Q55" i="1"/>
  <c r="Q58" i="1"/>
  <c r="Q76" i="1"/>
  <c r="J77" i="1"/>
  <c r="Q77" i="1"/>
  <c r="Q78" i="1"/>
  <c r="Q81" i="1"/>
  <c r="Q85" i="1"/>
  <c r="J90" i="1"/>
  <c r="Q90" i="1"/>
  <c r="Q91" i="1"/>
  <c r="J92" i="1"/>
  <c r="Q92" i="1"/>
  <c r="Q37" i="1"/>
  <c r="J21" i="1"/>
  <c r="Q21" i="1"/>
  <c r="Q38" i="1"/>
  <c r="Q44" i="1"/>
  <c r="Q45" i="1"/>
  <c r="J48" i="1"/>
  <c r="Q48" i="1"/>
  <c r="Q49" i="1"/>
  <c r="Q51" i="1"/>
  <c r="Q56" i="1"/>
  <c r="Q57" i="1"/>
  <c r="Q59" i="1"/>
  <c r="J60" i="1"/>
  <c r="Q60" i="1"/>
  <c r="Q83" i="1"/>
  <c r="J68" i="1"/>
  <c r="Q68" i="1"/>
  <c r="G79" i="2"/>
  <c r="C79" i="2"/>
  <c r="E79" i="2"/>
  <c r="G78" i="2"/>
  <c r="C78" i="2"/>
  <c r="E78" i="2"/>
  <c r="G77" i="2"/>
  <c r="C77" i="2"/>
  <c r="E77" i="2"/>
  <c r="G30" i="2"/>
  <c r="C30" i="2"/>
  <c r="E30" i="2"/>
  <c r="G29" i="2"/>
  <c r="C29" i="2"/>
  <c r="E29" i="2"/>
  <c r="G28" i="2"/>
  <c r="C28" i="2"/>
  <c r="E28" i="2"/>
  <c r="G27" i="2"/>
  <c r="C27" i="2"/>
  <c r="E27" i="2"/>
  <c r="G76" i="2"/>
  <c r="C76" i="2"/>
  <c r="E76" i="2"/>
  <c r="G26" i="2"/>
  <c r="C26" i="2"/>
  <c r="E26" i="2"/>
  <c r="G75" i="2"/>
  <c r="C75" i="2"/>
  <c r="E75" i="2"/>
  <c r="G25" i="2"/>
  <c r="C25" i="2"/>
  <c r="E25" i="2"/>
  <c r="G74" i="2"/>
  <c r="C74" i="2"/>
  <c r="E74" i="2"/>
  <c r="G24" i="2"/>
  <c r="C24" i="2"/>
  <c r="E24" i="2"/>
  <c r="G23" i="2"/>
  <c r="C23" i="2"/>
  <c r="E23" i="2"/>
  <c r="G73" i="2"/>
  <c r="C73" i="2"/>
  <c r="E73" i="2"/>
  <c r="G72" i="2"/>
  <c r="C72" i="2"/>
  <c r="E72" i="2"/>
  <c r="G71" i="2"/>
  <c r="C71" i="2"/>
  <c r="E71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70" i="2"/>
  <c r="C70" i="2"/>
  <c r="E70" i="2"/>
  <c r="G69" i="2"/>
  <c r="C69" i="2"/>
  <c r="E69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11" i="2"/>
  <c r="C11" i="2"/>
  <c r="E11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H79" i="2"/>
  <c r="F79" i="2"/>
  <c r="D79" i="2"/>
  <c r="B79" i="2"/>
  <c r="A79" i="2"/>
  <c r="H78" i="2"/>
  <c r="B78" i="2"/>
  <c r="F78" i="2"/>
  <c r="D78" i="2"/>
  <c r="A78" i="2"/>
  <c r="H77" i="2"/>
  <c r="B77" i="2"/>
  <c r="D77" i="2"/>
  <c r="A77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76" i="2"/>
  <c r="D76" i="2"/>
  <c r="B76" i="2"/>
  <c r="A76" i="2"/>
  <c r="H26" i="2"/>
  <c r="B26" i="2"/>
  <c r="D26" i="2"/>
  <c r="A26" i="2"/>
  <c r="H75" i="2"/>
  <c r="D75" i="2"/>
  <c r="B75" i="2"/>
  <c r="A75" i="2"/>
  <c r="H25" i="2"/>
  <c r="B25" i="2"/>
  <c r="D25" i="2"/>
  <c r="A25" i="2"/>
  <c r="H74" i="2"/>
  <c r="D74" i="2"/>
  <c r="B74" i="2"/>
  <c r="A74" i="2"/>
  <c r="H24" i="2"/>
  <c r="B24" i="2"/>
  <c r="D24" i="2"/>
  <c r="A24" i="2"/>
  <c r="H23" i="2"/>
  <c r="D23" i="2"/>
  <c r="B23" i="2"/>
  <c r="A23" i="2"/>
  <c r="H73" i="2"/>
  <c r="B73" i="2"/>
  <c r="D73" i="2"/>
  <c r="A73" i="2"/>
  <c r="H72" i="2"/>
  <c r="D72" i="2"/>
  <c r="B72" i="2"/>
  <c r="A72" i="2"/>
  <c r="H71" i="2"/>
  <c r="B71" i="2"/>
  <c r="D71" i="2"/>
  <c r="A7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70" i="2"/>
  <c r="B70" i="2"/>
  <c r="D70" i="2"/>
  <c r="A70" i="2"/>
  <c r="H69" i="2"/>
  <c r="B69" i="2"/>
  <c r="D69" i="2"/>
  <c r="A69" i="2"/>
  <c r="H16" i="2"/>
  <c r="B16" i="2"/>
  <c r="D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11" i="2"/>
  <c r="B11" i="2"/>
  <c r="D11" i="2"/>
  <c r="A11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K89" i="1"/>
  <c r="Q89" i="1"/>
  <c r="K86" i="1"/>
  <c r="Q86" i="1"/>
  <c r="C17" i="1"/>
  <c r="F12" i="1"/>
  <c r="K88" i="1"/>
  <c r="Q88" i="1"/>
  <c r="K87" i="1"/>
  <c r="Q87" i="1"/>
  <c r="K82" i="1"/>
  <c r="Q82" i="1"/>
  <c r="K84" i="1"/>
  <c r="Q84" i="1"/>
  <c r="J73" i="1"/>
  <c r="Q73" i="1"/>
  <c r="K80" i="1"/>
  <c r="Q80" i="1"/>
  <c r="G36" i="1"/>
  <c r="J36" i="1"/>
  <c r="G61" i="1"/>
  <c r="J61" i="1"/>
  <c r="G63" i="1"/>
  <c r="G71" i="1"/>
  <c r="Q36" i="1"/>
  <c r="Q65" i="1"/>
  <c r="Q67" i="1"/>
  <c r="Q69" i="1"/>
  <c r="Q70" i="1"/>
  <c r="Q72" i="1"/>
  <c r="Q74" i="1"/>
  <c r="Q79" i="1"/>
  <c r="Q61" i="1"/>
  <c r="Q62" i="1"/>
  <c r="Q63" i="1"/>
  <c r="Q64" i="1"/>
  <c r="Q71" i="1"/>
  <c r="Q75" i="1"/>
  <c r="Q25" i="1"/>
  <c r="I67" i="1"/>
  <c r="I69" i="1"/>
  <c r="J72" i="1"/>
  <c r="J74" i="1"/>
  <c r="K79" i="1"/>
  <c r="J62" i="1"/>
  <c r="J63" i="1"/>
  <c r="I71" i="1"/>
  <c r="I75" i="1"/>
  <c r="R64" i="1"/>
  <c r="J64" i="1"/>
  <c r="J38" i="1"/>
  <c r="S38" i="1"/>
  <c r="R81" i="1"/>
  <c r="J81" i="1"/>
  <c r="S65" i="1"/>
  <c r="I65" i="1"/>
  <c r="H25" i="1"/>
  <c r="R25" i="1"/>
  <c r="J59" i="1"/>
  <c r="S59" i="1"/>
  <c r="R70" i="1"/>
  <c r="I70" i="1"/>
  <c r="J37" i="1"/>
  <c r="S37" i="1"/>
  <c r="J24" i="1"/>
  <c r="S56" i="1"/>
  <c r="R55" i="1"/>
  <c r="J55" i="1"/>
  <c r="J47" i="1"/>
  <c r="J28" i="1"/>
  <c r="R50" i="1"/>
  <c r="J50" i="1"/>
  <c r="R42" i="1"/>
  <c r="J42" i="1"/>
  <c r="R23" i="1"/>
  <c r="J23" i="1"/>
  <c r="R33" i="1"/>
  <c r="J33" i="1"/>
  <c r="R29" i="1"/>
  <c r="J29" i="1"/>
  <c r="R66" i="1"/>
  <c r="J66" i="1"/>
  <c r="J51" i="1"/>
  <c r="J58" i="1"/>
  <c r="J34" i="1"/>
  <c r="S45" i="1"/>
  <c r="R54" i="1"/>
  <c r="R91" i="1"/>
  <c r="R76" i="1"/>
  <c r="J76" i="1"/>
  <c r="R35" i="1"/>
  <c r="J35" i="1"/>
  <c r="E15" i="2"/>
  <c r="J44" i="1"/>
  <c r="J52" i="1"/>
  <c r="J30" i="1"/>
  <c r="J57" i="1"/>
  <c r="J22" i="1"/>
  <c r="S49" i="1"/>
  <c r="R53" i="1"/>
  <c r="J53" i="1"/>
  <c r="R46" i="1"/>
  <c r="J46" i="1"/>
  <c r="R39" i="1"/>
  <c r="J39" i="1"/>
  <c r="R41" i="1"/>
  <c r="J41" i="1"/>
  <c r="R31" i="1"/>
  <c r="J31" i="1"/>
  <c r="R27" i="1"/>
  <c r="J27" i="1"/>
  <c r="R85" i="1"/>
  <c r="R78" i="1"/>
  <c r="J78" i="1"/>
  <c r="S93" i="1"/>
  <c r="K93" i="1"/>
  <c r="R19" i="1"/>
  <c r="E18" i="1" s="1"/>
  <c r="C12" i="1"/>
  <c r="K94" i="1" l="1"/>
  <c r="R94" i="1"/>
  <c r="C16" i="1"/>
  <c r="D18" i="1" s="1"/>
  <c r="F13" i="1"/>
  <c r="D11" i="1"/>
  <c r="C11" i="1"/>
  <c r="D12" i="1"/>
  <c r="O83" i="1" l="1"/>
  <c r="O33" i="1"/>
  <c r="O24" i="1"/>
  <c r="O42" i="1"/>
  <c r="O44" i="1"/>
  <c r="O85" i="1"/>
  <c r="O89" i="1"/>
  <c r="O51" i="1"/>
  <c r="O69" i="1"/>
  <c r="O54" i="1"/>
  <c r="O75" i="1"/>
  <c r="O64" i="1"/>
  <c r="O73" i="1"/>
  <c r="O29" i="1"/>
  <c r="O45" i="1"/>
  <c r="O61" i="1"/>
  <c r="O91" i="1"/>
  <c r="O43" i="1"/>
  <c r="O22" i="1"/>
  <c r="O39" i="1"/>
  <c r="O94" i="1"/>
  <c r="O37" i="1"/>
  <c r="O59" i="1"/>
  <c r="O28" i="1"/>
  <c r="O76" i="1"/>
  <c r="O38" i="1"/>
  <c r="O32" i="1"/>
  <c r="C15" i="1"/>
  <c r="F14" i="1" s="1"/>
  <c r="F15" i="1" s="1"/>
  <c r="O74" i="1"/>
  <c r="O60" i="1"/>
  <c r="O93" i="1"/>
  <c r="O46" i="1"/>
  <c r="O36" i="1"/>
  <c r="O56" i="1"/>
  <c r="O70" i="1"/>
  <c r="O78" i="1"/>
  <c r="O41" i="1"/>
  <c r="O47" i="1"/>
  <c r="O63" i="1"/>
  <c r="O49" i="1"/>
  <c r="O88" i="1"/>
  <c r="O50" i="1"/>
  <c r="O81" i="1"/>
  <c r="O55" i="1"/>
  <c r="O23" i="1"/>
  <c r="O30" i="1"/>
  <c r="O72" i="1"/>
  <c r="O53" i="1"/>
  <c r="O35" i="1"/>
  <c r="O26" i="1"/>
  <c r="O21" i="1"/>
  <c r="O77" i="1"/>
  <c r="O80" i="1"/>
  <c r="O48" i="1"/>
  <c r="O27" i="1"/>
  <c r="O79" i="1"/>
  <c r="O25" i="1"/>
  <c r="O62" i="1"/>
  <c r="O57" i="1"/>
  <c r="O40" i="1"/>
  <c r="O82" i="1"/>
  <c r="O34" i="1"/>
  <c r="O52" i="1"/>
  <c r="O31" i="1"/>
  <c r="O87" i="1"/>
  <c r="O86" i="1"/>
  <c r="O66" i="1"/>
  <c r="O65" i="1"/>
  <c r="O90" i="1"/>
  <c r="O84" i="1"/>
  <c r="O58" i="1"/>
  <c r="O68" i="1"/>
  <c r="O92" i="1"/>
  <c r="O71" i="1"/>
  <c r="O67" i="1"/>
  <c r="D16" i="1"/>
  <c r="D19" i="1" s="1"/>
  <c r="P94" i="1"/>
  <c r="P51" i="1"/>
  <c r="P77" i="1"/>
  <c r="P93" i="1"/>
  <c r="P45" i="1"/>
  <c r="P68" i="1"/>
  <c r="P26" i="1"/>
  <c r="P25" i="1"/>
  <c r="P21" i="1"/>
  <c r="P85" i="1"/>
  <c r="P47" i="1"/>
  <c r="P50" i="1"/>
  <c r="P57" i="1"/>
  <c r="P24" i="1"/>
  <c r="P88" i="1"/>
  <c r="P49" i="1"/>
  <c r="P43" i="1"/>
  <c r="P71" i="1"/>
  <c r="P76" i="1"/>
  <c r="P73" i="1"/>
  <c r="P75" i="1"/>
  <c r="P80" i="1"/>
  <c r="P55" i="1"/>
  <c r="P86" i="1"/>
  <c r="P46" i="1"/>
  <c r="P66" i="1"/>
  <c r="P90" i="1"/>
  <c r="P74" i="1"/>
  <c r="P38" i="1"/>
  <c r="P81" i="1"/>
  <c r="P44" i="1"/>
  <c r="P37" i="1"/>
  <c r="P92" i="1"/>
  <c r="P30" i="1"/>
  <c r="P39" i="1"/>
  <c r="P32" i="1"/>
  <c r="P31" i="1"/>
  <c r="P63" i="1"/>
  <c r="P33" i="1"/>
  <c r="P40" i="1"/>
  <c r="P28" i="1"/>
  <c r="P58" i="1"/>
  <c r="P72" i="1"/>
  <c r="P83" i="1"/>
  <c r="P65" i="1"/>
  <c r="P27" i="1"/>
  <c r="P60" i="1"/>
  <c r="P79" i="1"/>
  <c r="P67" i="1"/>
  <c r="P41" i="1"/>
  <c r="P64" i="1"/>
  <c r="P87" i="1"/>
  <c r="P53" i="1"/>
  <c r="P23" i="1"/>
  <c r="P78" i="1"/>
  <c r="D15" i="1"/>
  <c r="C19" i="1" s="1"/>
  <c r="P29" i="1"/>
  <c r="P69" i="1"/>
  <c r="P62" i="1"/>
  <c r="P54" i="1"/>
  <c r="P84" i="1"/>
  <c r="P91" i="1"/>
  <c r="P70" i="1"/>
  <c r="P35" i="1"/>
  <c r="P61" i="1"/>
  <c r="P56" i="1"/>
  <c r="P89" i="1"/>
  <c r="P48" i="1"/>
  <c r="P36" i="1"/>
  <c r="P82" i="1"/>
  <c r="P22" i="1"/>
  <c r="P34" i="1"/>
  <c r="P42" i="1"/>
  <c r="P59" i="1"/>
  <c r="P52" i="1"/>
  <c r="S19" i="1"/>
  <c r="E19" i="1" s="1"/>
  <c r="C18" i="1" l="1"/>
</calcChain>
</file>

<file path=xl/sharedStrings.xml><?xml version="1.0" encoding="utf-8"?>
<sst xmlns="http://schemas.openxmlformats.org/spreadsheetml/2006/main" count="720" uniqueCount="337">
  <si>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</si>
  <si>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</si>
  <si>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</si>
  <si>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</si>
  <si>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</si>
  <si>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</si>
  <si>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</si>
  <si>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</si>
  <si>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</si>
  <si>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</si>
  <si>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</si>
  <si>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</si>
  <si>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</si>
  <si>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</si>
  <si>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</si>
  <si>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</si>
  <si>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</si>
  <si>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</si>
  <si>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S4</t>
  </si>
  <si>
    <t>S5</t>
  </si>
  <si>
    <t>Misc</t>
  </si>
  <si>
    <t>IBVS 5484</t>
  </si>
  <si>
    <t>BBSAG Bull.21</t>
  </si>
  <si>
    <t>BBSAG Bull.32</t>
  </si>
  <si>
    <t>BBSAG Bull.35</t>
  </si>
  <si>
    <t>IBVS 4542</t>
  </si>
  <si>
    <t>BBSAG Bull.94</t>
  </si>
  <si>
    <t>BBSAG Bull.117</t>
  </si>
  <si>
    <t>II</t>
  </si>
  <si>
    <t>IBVS</t>
  </si>
  <si>
    <t>Eccentric orbit</t>
  </si>
  <si>
    <t>Primary</t>
  </si>
  <si>
    <t>Secondary</t>
  </si>
  <si>
    <t>Prim Fit</t>
  </si>
  <si>
    <t>Sec. Fit</t>
  </si>
  <si>
    <t>I</t>
  </si>
  <si>
    <t>EA/D</t>
  </si>
  <si>
    <t xml:space="preserve">EW Ori /  GSC 00104-01206 </t>
  </si>
  <si>
    <t>IBVS 5745</t>
  </si>
  <si>
    <t>Start of Lin fit (row)</t>
  </si>
  <si>
    <t>IBVS 5874</t>
  </si>
  <si>
    <t>IBVS 5894</t>
  </si>
  <si>
    <t>IBVS 6029</t>
  </si>
  <si>
    <t>IBVS 6042</t>
  </si>
  <si>
    <t>Add cycle</t>
  </si>
  <si>
    <t>JD today</t>
  </si>
  <si>
    <t>Start cell (x)</t>
  </si>
  <si>
    <t>Old Cycle</t>
  </si>
  <si>
    <t>Start cell (y)</t>
  </si>
  <si>
    <t>New Cycle</t>
  </si>
  <si>
    <t>Next ToM</t>
  </si>
  <si>
    <t>Local time</t>
  </si>
  <si>
    <t># of data points =</t>
  </si>
  <si>
    <t>Prim. Ephem. =</t>
  </si>
  <si>
    <t>Sec. Ephem. =</t>
  </si>
  <si>
    <t>IBVS 6048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</si>
  <si>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</si>
  <si>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</si>
  <si>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</si>
  <si>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</si>
  <si>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</si>
  <si>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</si>
  <si>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</si>
  <si>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</si>
  <si>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</si>
  <si>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</si>
  <si>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</si>
  <si>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</si>
  <si>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</si>
  <si>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2425653.283 </t>
  </si>
  <si>
    <t> 10.02.1929 18:47 </t>
  </si>
  <si>
    <t> 0.014 </t>
  </si>
  <si>
    <t>P </t>
  </si>
  <si>
    <t> H.Busch </t>
  </si>
  <si>
    <t> MHAR 10.11 </t>
  </si>
  <si>
    <t>2425864.608 </t>
  </si>
  <si>
    <t> 10.09.1929 02:35 </t>
  </si>
  <si>
    <t> -0.024 </t>
  </si>
  <si>
    <t>2425982.537 </t>
  </si>
  <si>
    <t> 06.01.1930 00:53 </t>
  </si>
  <si>
    <t> -0.021 </t>
  </si>
  <si>
    <t>2426634.606 </t>
  </si>
  <si>
    <t> 20.10.1931 02:32 </t>
  </si>
  <si>
    <t> -0.016 </t>
  </si>
  <si>
    <t>2427543.366 </t>
  </si>
  <si>
    <t> 15.04.1934 20:47 </t>
  </si>
  <si>
    <t> 0.016 </t>
  </si>
  <si>
    <t>V </t>
  </si>
  <si>
    <t> F.Lause </t>
  </si>
  <si>
    <t> AN 263.115 </t>
  </si>
  <si>
    <t>2427730.638 </t>
  </si>
  <si>
    <t> 20.10.1934 03:18 </t>
  </si>
  <si>
    <t> -0.007 </t>
  </si>
  <si>
    <t>2427751.459 </t>
  </si>
  <si>
    <t> 09.11.1934 23:00 </t>
  </si>
  <si>
    <t> 0.003 </t>
  </si>
  <si>
    <t>2427862.454 </t>
  </si>
  <si>
    <t> 28.02.1935 22:53 </t>
  </si>
  <si>
    <t> 0.009 </t>
  </si>
  <si>
    <t>2427883.250 </t>
  </si>
  <si>
    <t> 21.03.1935 18:00 </t>
  </si>
  <si>
    <t> -0.006 </t>
  </si>
  <si>
    <t>2428209.305 </t>
  </si>
  <si>
    <t> 10.02.1936 19:19 </t>
  </si>
  <si>
    <t> 0.017 </t>
  </si>
  <si>
    <t>2428521.455 </t>
  </si>
  <si>
    <t> 18.12.1936 22:55 </t>
  </si>
  <si>
    <t>2428535.330 </t>
  </si>
  <si>
    <t> 01.01.1937 19:55 </t>
  </si>
  <si>
    <t> 0.010 </t>
  </si>
  <si>
    <t>2428535.382 </t>
  </si>
  <si>
    <t> 01.01.1937 21:10 </t>
  </si>
  <si>
    <t> 0.062 </t>
  </si>
  <si>
    <t> K.Kordylewski </t>
  </si>
  <si>
    <t> COVS </t>
  </si>
  <si>
    <t>2428549.200 </t>
  </si>
  <si>
    <t> 15.01.1937 16:48 </t>
  </si>
  <si>
    <t> 0.007 </t>
  </si>
  <si>
    <t> AA 27.156 </t>
  </si>
  <si>
    <t>2428937.665 </t>
  </si>
  <si>
    <t> 08.02.1938 03:57 </t>
  </si>
  <si>
    <t> 0.008 </t>
  </si>
  <si>
    <t>E </t>
  </si>
  <si>
    <t>?</t>
  </si>
  <si>
    <t> N.L.Pierce </t>
  </si>
  <si>
    <t> CPRI 25.93 </t>
  </si>
  <si>
    <t>2429974.810 </t>
  </si>
  <si>
    <t> 11.12.1940 07:26 </t>
  </si>
  <si>
    <t> -0.117 </t>
  </si>
  <si>
    <t> S.Gaposchkin </t>
  </si>
  <si>
    <t> HA 113.75 </t>
  </si>
  <si>
    <t>2430349.537 </t>
  </si>
  <si>
    <t> 21.12.1941 00:53 </t>
  </si>
  <si>
    <t> 0.020 </t>
  </si>
  <si>
    <t>2431823.410 </t>
  </si>
  <si>
    <t> 02.01.1946 21:50 </t>
  </si>
  <si>
    <t> 0.023 </t>
  </si>
  <si>
    <t>2432912.480 </t>
  </si>
  <si>
    <t> 26.12.1948 23:31 </t>
  </si>
  <si>
    <t>2432940.212 </t>
  </si>
  <si>
    <t> 23.01.1949 17:05 </t>
  </si>
  <si>
    <t> -0.008 </t>
  </si>
  <si>
    <t>2434334.511 </t>
  </si>
  <si>
    <t> 18.11.1952 00:15 </t>
  </si>
  <si>
    <t> -0.017 </t>
  </si>
  <si>
    <t>2434660.559 </t>
  </si>
  <si>
    <t> 10.10.1953 01:24 </t>
  </si>
  <si>
    <t> -0.001 </t>
  </si>
  <si>
    <t>2435392.566 </t>
  </si>
  <si>
    <t> 12.10.1955 01:35 </t>
  </si>
  <si>
    <t> -0.042 </t>
  </si>
  <si>
    <t>2435399.558 </t>
  </si>
  <si>
    <t> 19.10.1955 01:23 </t>
  </si>
  <si>
    <t> 0.013 </t>
  </si>
  <si>
    <t>2436852.640 </t>
  </si>
  <si>
    <t> 11.10.1959 03:21 </t>
  </si>
  <si>
    <t> 0.035 </t>
  </si>
  <si>
    <t>2437317.340 </t>
  </si>
  <si>
    <t> 17.01.1961 20:09 </t>
  </si>
  <si>
    <t> -0.034 </t>
  </si>
  <si>
    <t>2437730.306 </t>
  </si>
  <si>
    <t> 06.03.1962 19:20 </t>
  </si>
  <si>
    <t>2437730.326 </t>
  </si>
  <si>
    <t> 06.03.1962 19:49 </t>
  </si>
  <si>
    <t>2438413.407 </t>
  </si>
  <si>
    <t> 18.01.1964 21:46 </t>
  </si>
  <si>
    <t> 0.011 </t>
  </si>
  <si>
    <t>2438708.432 </t>
  </si>
  <si>
    <t> 08.11.1964 22:22 </t>
  </si>
  <si>
    <t>2438739.433 </t>
  </si>
  <si>
    <t> 09.12.1964 22:23 </t>
  </si>
  <si>
    <t> 0.005 </t>
  </si>
  <si>
    <t>2440473.618 </t>
  </si>
  <si>
    <t> 09.09.1969 02:49 </t>
  </si>
  <si>
    <t> -0.023 </t>
  </si>
  <si>
    <t>2440619.315 </t>
  </si>
  <si>
    <t> 01.02.1970 19:33 </t>
  </si>
  <si>
    <t> -0.000 </t>
  </si>
  <si>
    <t>2440924.519 </t>
  </si>
  <si>
    <t> 04.12.1970 00:27 </t>
  </si>
  <si>
    <t> -0.018 </t>
  </si>
  <si>
    <t>2441330.514 </t>
  </si>
  <si>
    <t> 14.01.1972 00:20 </t>
  </si>
  <si>
    <t> -0.039 </t>
  </si>
  <si>
    <t>2441351.340 </t>
  </si>
  <si>
    <t> 03.02.1972 20:09 </t>
  </si>
  <si>
    <t>2441389.321 </t>
  </si>
  <si>
    <t> 12.03.1972 19:42 </t>
  </si>
  <si>
    <t> 0.015 </t>
  </si>
  <si>
    <t>2441677.369 </t>
  </si>
  <si>
    <t> 25.12.1972 20:51 </t>
  </si>
  <si>
    <t> -0.027 </t>
  </si>
  <si>
    <t>2442454.295 </t>
  </si>
  <si>
    <t> 10.02.1975 19:04 </t>
  </si>
  <si>
    <t> -0.028 </t>
  </si>
  <si>
    <t>2442471.424 </t>
  </si>
  <si>
    <t> 27.02.1975 22:10 </t>
  </si>
  <si>
    <t> -0.030 </t>
  </si>
  <si>
    <t> K.Locher </t>
  </si>
  <si>
    <t> BBS 21 </t>
  </si>
  <si>
    <t>2442478.373 </t>
  </si>
  <si>
    <t> 06.03.1975 20:57 </t>
  </si>
  <si>
    <t>2443189.360 </t>
  </si>
  <si>
    <t> 14.02.1977 20:38 </t>
  </si>
  <si>
    <t> -0.269 </t>
  </si>
  <si>
    <t> H.Peter </t>
  </si>
  <si>
    <t> BBS 32 </t>
  </si>
  <si>
    <t>2443463.405 </t>
  </si>
  <si>
    <t> 15.11.1977 21:43 </t>
  </si>
  <si>
    <t> -0.019 </t>
  </si>
  <si>
    <t> BBS 35 </t>
  </si>
  <si>
    <t>2444916.8887 </t>
  </si>
  <si>
    <t> 08.11.1981 09:19 </t>
  </si>
  <si>
    <t> -0.0168 </t>
  </si>
  <si>
    <t> D.M.Popper et al. </t>
  </si>
  <si>
    <t> AJ 91.393 </t>
  </si>
  <si>
    <t>2444947.8940 </t>
  </si>
  <si>
    <t> 09.12.1981 09:27 </t>
  </si>
  <si>
    <t> -0.0164 </t>
  </si>
  <si>
    <t>2446096.1523 </t>
  </si>
  <si>
    <t> 30.01.1985 15:39 </t>
  </si>
  <si>
    <t> -0.0179 </t>
  </si>
  <si>
    <t> Tian-Shan </t>
  </si>
  <si>
    <t>IBVS 4542 </t>
  </si>
  <si>
    <t>2446113.2839 </t>
  </si>
  <si>
    <t> 16.02.1985 18:48 </t>
  </si>
  <si>
    <t> -0.0176 </t>
  </si>
  <si>
    <t>2447913.328 </t>
  </si>
  <si>
    <t> 21.01.1990 19:52 </t>
  </si>
  <si>
    <t> -0.297 </t>
  </si>
  <si>
    <t> BBS 64 </t>
  </si>
  <si>
    <t>2450147.2694 </t>
  </si>
  <si>
    <t> 04.03.1996 18:27 </t>
  </si>
  <si>
    <t> -0.0221 </t>
  </si>
  <si>
    <t> M.Wolf et al. </t>
  </si>
  <si>
    <t>2450431.6804 </t>
  </si>
  <si>
    <t> 14.12.1996 04:19 </t>
  </si>
  <si>
    <t> -0.0220 </t>
  </si>
  <si>
    <t> Smith &amp; Caton </t>
  </si>
  <si>
    <t>IBVS 5745 </t>
  </si>
  <si>
    <t>2450497.3691 </t>
  </si>
  <si>
    <t> 17.02.1997 20:51 </t>
  </si>
  <si>
    <t> -0.0225 </t>
  </si>
  <si>
    <t>2450823.3998 </t>
  </si>
  <si>
    <t> 09.01.1998 21:35 </t>
  </si>
  <si>
    <t> -0.0238 </t>
  </si>
  <si>
    <t> R.Diethelm </t>
  </si>
  <si>
    <t> BBS 117 </t>
  </si>
  <si>
    <t>2451926.346 </t>
  </si>
  <si>
    <t> 16.01.2001 20:18 </t>
  </si>
  <si>
    <t> -0.037 </t>
  </si>
  <si>
    <t> R.Meyer </t>
  </si>
  <si>
    <t>BAVM 143 </t>
  </si>
  <si>
    <t>2452252.385 </t>
  </si>
  <si>
    <t> 08.12.2001 21:14 </t>
  </si>
  <si>
    <t>BAVM 154 </t>
  </si>
  <si>
    <t>2452689.399 </t>
  </si>
  <si>
    <t> 18.02.2003 21:34 </t>
  </si>
  <si>
    <t> -0.038 </t>
  </si>
  <si>
    <t>BAVM 157 </t>
  </si>
  <si>
    <t>2452689.4144 </t>
  </si>
  <si>
    <t> 18.02.2003 21:56 </t>
  </si>
  <si>
    <t> -0.0223 </t>
  </si>
  <si>
    <t> W.Quester </t>
  </si>
  <si>
    <t>BAVM 158 </t>
  </si>
  <si>
    <t>2452973.8223 </t>
  </si>
  <si>
    <t> 30.11.2003 07:44 </t>
  </si>
  <si>
    <t> -0.0253 </t>
  </si>
  <si>
    <t>2454492.9909 </t>
  </si>
  <si>
    <t> 27.01.2008 11:46 </t>
  </si>
  <si>
    <t> -0.0272 </t>
  </si>
  <si>
    <t>C </t>
  </si>
  <si>
    <t> H.Itoh </t>
  </si>
  <si>
    <t>VSB 48 </t>
  </si>
  <si>
    <t>2454524.4188 </t>
  </si>
  <si>
    <t> 27.02.2008 22:03 </t>
  </si>
  <si>
    <t> -0.0260 </t>
  </si>
  <si>
    <t> M.Wischnewski </t>
  </si>
  <si>
    <t>BAVM 201 </t>
  </si>
  <si>
    <t>2454857.3868 </t>
  </si>
  <si>
    <t> 25.01.2009 21:16 </t>
  </si>
  <si>
    <t> -0.0269 </t>
  </si>
  <si>
    <t>-I</t>
  </si>
  <si>
    <t> J.Schirmer </t>
  </si>
  <si>
    <t>BAVM 203 </t>
  </si>
  <si>
    <t>2454860.6486 </t>
  </si>
  <si>
    <t> 29.01.2009 03:33 </t>
  </si>
  <si>
    <t>3938</t>
  </si>
  <si>
    <t> -0.0226 </t>
  </si>
  <si>
    <t>IBVS 5894 </t>
  </si>
  <si>
    <t>2455908.1084 </t>
  </si>
  <si>
    <t> 12.12.2011 14:36 </t>
  </si>
  <si>
    <t>4089</t>
  </si>
  <si>
    <t> -0.0274 </t>
  </si>
  <si>
    <t>Rc</t>
  </si>
  <si>
    <t> K.Shiokawa </t>
  </si>
  <si>
    <t>VSB 53 </t>
  </si>
  <si>
    <t>2455953.4105 </t>
  </si>
  <si>
    <t> 26.01.2012 21:51 </t>
  </si>
  <si>
    <t>4095.5</t>
  </si>
  <si>
    <t> -0.0257 </t>
  </si>
  <si>
    <t> P.Frank </t>
  </si>
  <si>
    <t>BAVM 228 </t>
  </si>
  <si>
    <t>2455956.6631 </t>
  </si>
  <si>
    <t> 30.01.2012 03:54 </t>
  </si>
  <si>
    <t>4096</t>
  </si>
  <si>
    <t> -0.0306 </t>
  </si>
  <si>
    <t>IBVS 6029 </t>
  </si>
  <si>
    <t>2456254.9519 </t>
  </si>
  <si>
    <t> 23.11.2012 10:50 </t>
  </si>
  <si>
    <t>4139</t>
  </si>
  <si>
    <t> -0.0265 </t>
  </si>
  <si>
    <t>IBVS 6042 </t>
  </si>
  <si>
    <t>2456650.3498 </t>
  </si>
  <si>
    <t> 23.12.2013 20:23 </t>
  </si>
  <si>
    <t>4196</t>
  </si>
  <si>
    <t> -0.0291 </t>
  </si>
  <si>
    <t>o</t>
  </si>
  <si>
    <t>BAVM 234 </t>
  </si>
  <si>
    <t>2457018.0016 </t>
  </si>
  <si>
    <t> 26.12.2014 12:02 </t>
  </si>
  <si>
    <t>4249</t>
  </si>
  <si>
    <t> -0.0304 </t>
  </si>
  <si>
    <t>B</t>
  </si>
  <si>
    <t> K.Nagai </t>
  </si>
  <si>
    <t>VSB 59 </t>
  </si>
  <si>
    <t>2457018.0020 </t>
  </si>
  <si>
    <t> -0.0300 </t>
  </si>
  <si>
    <t>2457018.0023 </t>
  </si>
  <si>
    <t> 26.12.2014 12:03 </t>
  </si>
  <si>
    <t> -0.0297 </t>
  </si>
  <si>
    <t>Ic</t>
  </si>
  <si>
    <t>BAD?</t>
  </si>
  <si>
    <t>OEJV 0181</t>
  </si>
  <si>
    <t>My time zone &gt;&gt;&gt;&gt;&gt;&gt;</t>
  </si>
  <si>
    <t>JAAVSO 51, 138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</si>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</sst>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Ori - O-C Diagr.</a:t>
            </a:r>
          </a:p>
        </c:rich>
      </c:tx>
      <c:layout>
        <c:manualLayout>
          <c:xMode val="edge"/>
          <c:yMode val="edge"/>
          <c:x val="0.3670889872943097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6849971824702"/>
          <c:y val="0.12685175820912292"/>
          <c:w val="0.82238269584843804"/>
          <c:h val="0.679896618427283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1'!$H$21:$H$991</c:f>
              <c:numCache>
                <c:formatCode>General</c:formatCode>
                <c:ptCount val="971"/>
                <c:pt idx="4">
                  <c:v>-8.9220000045315828E-3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9-43D6-88C7-6EDEBAA4280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  <c:pt idx="72">
                    <c:v>0.01</c:v>
                  </c:pt>
                  <c:pt idx="73">
                    <c:v>4.0000000000000002E-4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  <c:pt idx="72">
                    <c:v>0.01</c:v>
                  </c:pt>
                  <c:pt idx="7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1'!$I$21:$I$991</c:f>
              <c:numCache>
                <c:formatCode>General</c:formatCode>
                <c:ptCount val="971"/>
                <c:pt idx="44">
                  <c:v>0.20898899999883724</c:v>
                </c:pt>
                <c:pt idx="46">
                  <c:v>-9.000000063679181E-4</c:v>
                </c:pt>
                <c:pt idx="48">
                  <c:v>0.20947899999737274</c:v>
                </c:pt>
                <c:pt idx="49">
                  <c:v>-1.0560000009718351E-3</c:v>
                </c:pt>
                <c:pt idx="50">
                  <c:v>-6.7455000003974419E-2</c:v>
                </c:pt>
                <c:pt idx="54">
                  <c:v>-8.7400000484194607E-4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9-43D6-88C7-6EDEBAA4280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15">
                    <c:v>5.0000000000000001E-3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1'!$J$21:$J$991</c:f>
              <c:numCache>
                <c:formatCode>General</c:formatCode>
                <c:ptCount val="971"/>
                <c:pt idx="0">
                  <c:v>0.2135229999985313</c:v>
                </c:pt>
                <c:pt idx="1">
                  <c:v>-3.5158000002411427E-2</c:v>
                </c:pt>
                <c:pt idx="2">
                  <c:v>-3.2472000002599088E-2</c:v>
                </c:pt>
                <c:pt idx="3">
                  <c:v>-2.6620000004186295E-2</c:v>
                </c:pt>
                <c:pt idx="5">
                  <c:v>7.0779999987280462E-3</c:v>
                </c:pt>
                <c:pt idx="6">
                  <c:v>-1.5656000003218651E-2</c:v>
                </c:pt>
                <c:pt idx="7">
                  <c:v>-5.1820000044244807E-3</c:v>
                </c:pt>
                <c:pt idx="8">
                  <c:v>3.4600000071804971E-4</c:v>
                </c:pt>
                <c:pt idx="9">
                  <c:v>-1.4180000001942972E-2</c:v>
                </c:pt>
                <c:pt idx="10">
                  <c:v>9.2459999978018459E-3</c:v>
                </c:pt>
                <c:pt idx="11">
                  <c:v>1.3560000006691553E-3</c:v>
                </c:pt>
                <c:pt idx="12">
                  <c:v>2.6719999987108167E-3</c:v>
                </c:pt>
                <c:pt idx="13">
                  <c:v>5.4671999998390675E-2</c:v>
                </c:pt>
                <c:pt idx="14">
                  <c:v>-1.0120000006281771E-3</c:v>
                </c:pt>
                <c:pt idx="15">
                  <c:v>8.3599999925354496E-4</c:v>
                </c:pt>
                <c:pt idx="16">
                  <c:v>8.7956999999732943E-2</c:v>
                </c:pt>
                <c:pt idx="17">
                  <c:v>0.22548899999674177</c:v>
                </c:pt>
                <c:pt idx="18">
                  <c:v>1.956399999835412E-2</c:v>
                </c:pt>
                <c:pt idx="19">
                  <c:v>5.3699999989476055E-3</c:v>
                </c:pt>
                <c:pt idx="20">
                  <c:v>-9.9980000013601966E-3</c:v>
                </c:pt>
                <c:pt idx="21">
                  <c:v>-1.6240000004472677E-2</c:v>
                </c:pt>
                <c:pt idx="22">
                  <c:v>1.8599999748403206E-4</c:v>
                </c:pt>
                <c:pt idx="23">
                  <c:v>0.17035499999474268</c:v>
                </c:pt>
                <c:pt idx="24">
                  <c:v>0.22551299999031471</c:v>
                </c:pt>
                <c:pt idx="25">
                  <c:v>3.9113999999244697E-2</c:v>
                </c:pt>
                <c:pt idx="26">
                  <c:v>-2.9300000009243377E-2</c:v>
                </c:pt>
                <c:pt idx="27">
                  <c:v>0.19460099999560043</c:v>
                </c:pt>
                <c:pt idx="28">
                  <c:v>0.21460099999967497</c:v>
                </c:pt>
                <c:pt idx="29">
                  <c:v>1.6663999995216727E-2</c:v>
                </c:pt>
                <c:pt idx="30">
                  <c:v>0.22587899999780348</c:v>
                </c:pt>
                <c:pt idx="31">
                  <c:v>1.1089999992691446E-2</c:v>
                </c:pt>
                <c:pt idx="32">
                  <c:v>-1.4410000003408641E-2</c:v>
                </c:pt>
                <c:pt idx="33">
                  <c:v>8.908000003430061E-3</c:v>
                </c:pt>
                <c:pt idx="34">
                  <c:v>-8.1400000053690746E-3</c:v>
                </c:pt>
                <c:pt idx="35">
                  <c:v>0.18160299999726703</c:v>
                </c:pt>
                <c:pt idx="36">
                  <c:v>0.19707699998980388</c:v>
                </c:pt>
                <c:pt idx="37">
                  <c:v>2.5445999999647029E-2</c:v>
                </c:pt>
                <c:pt idx="38">
                  <c:v>0.19450299999880372</c:v>
                </c:pt>
                <c:pt idx="39">
                  <c:v>0.19419899999775225</c:v>
                </c:pt>
                <c:pt idx="40">
                  <c:v>-1.8906000004790258E-2</c:v>
                </c:pt>
                <c:pt idx="41">
                  <c:v>-6.7480000070645474E-3</c:v>
                </c:pt>
                <c:pt idx="42">
                  <c:v>-4.6053000005485956E-2</c:v>
                </c:pt>
                <c:pt idx="43">
                  <c:v>-6.3120000049821101E-3</c:v>
                </c:pt>
                <c:pt idx="45">
                  <c:v>-1.5000000057625584E-3</c:v>
                </c:pt>
                <c:pt idx="47">
                  <c:v>0.20944900000176858</c:v>
                </c:pt>
                <c:pt idx="51">
                  <c:v>0.21082099999330239</c:v>
                </c:pt>
                <c:pt idx="52">
                  <c:v>0.21129899999505142</c:v>
                </c:pt>
                <c:pt idx="53">
                  <c:v>0</c:v>
                </c:pt>
                <c:pt idx="55">
                  <c:v>-1.2552000007417519E-2</c:v>
                </c:pt>
                <c:pt idx="56">
                  <c:v>-5.1260000036563724E-3</c:v>
                </c:pt>
                <c:pt idx="57">
                  <c:v>-1.2172000009741168E-2</c:v>
                </c:pt>
                <c:pt idx="60">
                  <c:v>8.0799998977454379E-4</c:v>
                </c:pt>
                <c:pt idx="62">
                  <c:v>0.21250299999519484</c:v>
                </c:pt>
                <c:pt idx="64">
                  <c:v>2.5399999940418638E-3</c:v>
                </c:pt>
                <c:pt idx="69">
                  <c:v>1.0199999960605055E-3</c:v>
                </c:pt>
                <c:pt idx="70">
                  <c:v>1.4199999932316132E-3</c:v>
                </c:pt>
                <c:pt idx="71">
                  <c:v>1.7199999929289334E-3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9-43D6-88C7-6EDEBAA4280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1'!$K$21:$K$991</c:f>
              <c:numCache>
                <c:formatCode>General</c:formatCode>
                <c:ptCount val="971"/>
                <c:pt idx="58">
                  <c:v>3.2279999941238202E-3</c:v>
                </c:pt>
                <c:pt idx="59">
                  <c:v>6.0599999414989725E-4</c:v>
                </c:pt>
                <c:pt idx="61">
                  <c:v>0.21291899999778252</c:v>
                </c:pt>
                <c:pt idx="63">
                  <c:v>5.8819999976549298E-3</c:v>
                </c:pt>
                <c:pt idx="65">
                  <c:v>0.21516699999483535</c:v>
                </c:pt>
                <c:pt idx="66">
                  <c:v>-6.5400000312365592E-4</c:v>
                </c:pt>
                <c:pt idx="67">
                  <c:v>3.9399999950546771E-3</c:v>
                </c:pt>
                <c:pt idx="68">
                  <c:v>1.8459999992046505E-3</c:v>
                </c:pt>
                <c:pt idx="72">
                  <c:v>0.20821499999146909</c:v>
                </c:pt>
                <c:pt idx="73">
                  <c:v>2.1233999999822117E-2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9-43D6-88C7-6EDEBAA4280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9-43D6-88C7-6EDEBAA4280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29-43D6-88C7-6EDEBAA4280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29-43D6-88C7-6EDEBAA42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195312"/>
        <c:axId val="1"/>
      </c:scatterChart>
      <c:valAx>
        <c:axId val="91119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126762635683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4954792043399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19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41429473214582"/>
          <c:y val="0.92024539877300615"/>
          <c:w val="0.4864379927192645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Ori - Primary O-C Diagr.</a:t>
            </a:r>
          </a:p>
        </c:rich>
      </c:tx>
      <c:layout>
        <c:manualLayout>
          <c:xMode val="edge"/>
          <c:yMode val="edge"/>
          <c:x val="0.3086642599277978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346570397112"/>
          <c:y val="0.14678942920199375"/>
          <c:w val="0.79061371841155237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plus>
            <c:minus>
              <c:numRef>
                <c:f>'Active 1'!$D$21:$D$67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1'!$R$21:$R$991</c:f>
              <c:numCache>
                <c:formatCode>General</c:formatCode>
                <c:ptCount val="971"/>
                <c:pt idx="1">
                  <c:v>-3.5158000002411427E-2</c:v>
                </c:pt>
                <c:pt idx="2">
                  <c:v>-3.2472000002599088E-2</c:v>
                </c:pt>
                <c:pt idx="3">
                  <c:v>-2.6620000004186295E-2</c:v>
                </c:pt>
                <c:pt idx="4">
                  <c:v>-8.9220000045315828E-3</c:v>
                </c:pt>
                <c:pt idx="5">
                  <c:v>7.0779999987280462E-3</c:v>
                </c:pt>
                <c:pt idx="6">
                  <c:v>-1.5656000003218651E-2</c:v>
                </c:pt>
                <c:pt idx="7">
                  <c:v>-5.1820000044244807E-3</c:v>
                </c:pt>
                <c:pt idx="8">
                  <c:v>3.4600000071804971E-4</c:v>
                </c:pt>
                <c:pt idx="9">
                  <c:v>-1.4180000001942972E-2</c:v>
                </c:pt>
                <c:pt idx="10">
                  <c:v>9.2459999978018459E-3</c:v>
                </c:pt>
                <c:pt idx="11">
                  <c:v>1.3560000006691553E-3</c:v>
                </c:pt>
                <c:pt idx="12">
                  <c:v>2.6719999987108167E-3</c:v>
                </c:pt>
                <c:pt idx="13">
                  <c:v>5.4671999998390675E-2</c:v>
                </c:pt>
                <c:pt idx="14">
                  <c:v>-1.0120000006281771E-3</c:v>
                </c:pt>
                <c:pt idx="18">
                  <c:v>1.956399999835412E-2</c:v>
                </c:pt>
                <c:pt idx="19">
                  <c:v>5.3699999989476055E-3</c:v>
                </c:pt>
                <c:pt idx="20">
                  <c:v>-9.9980000013601966E-3</c:v>
                </c:pt>
                <c:pt idx="21">
                  <c:v>-1.6240000004472677E-2</c:v>
                </c:pt>
                <c:pt idx="22">
                  <c:v>1.8599999748403206E-4</c:v>
                </c:pt>
                <c:pt idx="25">
                  <c:v>3.9113999999244697E-2</c:v>
                </c:pt>
                <c:pt idx="26">
                  <c:v>-2.9300000009243377E-2</c:v>
                </c:pt>
                <c:pt idx="29">
                  <c:v>1.6663999995216727E-2</c:v>
                </c:pt>
                <c:pt idx="31">
                  <c:v>1.1089999992691446E-2</c:v>
                </c:pt>
                <c:pt idx="32">
                  <c:v>-1.4410000003408641E-2</c:v>
                </c:pt>
                <c:pt idx="33">
                  <c:v>8.908000003430061E-3</c:v>
                </c:pt>
                <c:pt idx="34">
                  <c:v>-8.1400000053690746E-3</c:v>
                </c:pt>
                <c:pt idx="37">
                  <c:v>2.5445999999647029E-2</c:v>
                </c:pt>
                <c:pt idx="41">
                  <c:v>-6.7480000070645474E-3</c:v>
                </c:pt>
                <c:pt idx="43">
                  <c:v>-6.3120000049821101E-3</c:v>
                </c:pt>
                <c:pt idx="45">
                  <c:v>-1.5000000057625584E-3</c:v>
                </c:pt>
                <c:pt idx="46">
                  <c:v>-9.000000063679181E-4</c:v>
                </c:pt>
                <c:pt idx="49">
                  <c:v>-1.0560000009718351E-3</c:v>
                </c:pt>
                <c:pt idx="53">
                  <c:v>0</c:v>
                </c:pt>
                <c:pt idx="54">
                  <c:v>-8.7400000484194607E-4</c:v>
                </c:pt>
                <c:pt idx="55">
                  <c:v>-1.2552000007417519E-2</c:v>
                </c:pt>
                <c:pt idx="56">
                  <c:v>-5.1260000036563724E-3</c:v>
                </c:pt>
                <c:pt idx="57">
                  <c:v>-1.2172000009741168E-2</c:v>
                </c:pt>
                <c:pt idx="58">
                  <c:v>3.2279999941238202E-3</c:v>
                </c:pt>
                <c:pt idx="59">
                  <c:v>6.0599999414989725E-4</c:v>
                </c:pt>
                <c:pt idx="60">
                  <c:v>8.0799998977454379E-4</c:v>
                </c:pt>
                <c:pt idx="63">
                  <c:v>5.8819999976549298E-3</c:v>
                </c:pt>
                <c:pt idx="64">
                  <c:v>2.5399999940418638E-3</c:v>
                </c:pt>
                <c:pt idx="66">
                  <c:v>-6.5400000312365592E-4</c:v>
                </c:pt>
                <c:pt idx="67">
                  <c:v>3.9399999950546771E-3</c:v>
                </c:pt>
                <c:pt idx="68">
                  <c:v>1.8459999992046505E-3</c:v>
                </c:pt>
                <c:pt idx="69">
                  <c:v>1.0199999960605055E-3</c:v>
                </c:pt>
                <c:pt idx="70">
                  <c:v>1.4199999932316132E-3</c:v>
                </c:pt>
                <c:pt idx="71">
                  <c:v>1.7199999929289334E-3</c:v>
                </c:pt>
                <c:pt idx="73">
                  <c:v>2.1233999999822117E-2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7-4FDE-8F5B-D888FB8AC402}"/>
            </c:ext>
          </c:extLst>
        </c:ser>
        <c:ser>
          <c:idx val="6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1'!$O$21:$O$991</c:f>
              <c:numCache>
                <c:formatCode>General</c:formatCode>
                <c:ptCount val="971"/>
                <c:pt idx="0">
                  <c:v>-3.529310374374278E-3</c:v>
                </c:pt>
                <c:pt idx="1">
                  <c:v>-3.4866631719076956E-3</c:v>
                </c:pt>
                <c:pt idx="2">
                  <c:v>-3.4628926000410763E-3</c:v>
                </c:pt>
                <c:pt idx="3">
                  <c:v>-3.3314553203080029E-3</c:v>
                </c:pt>
                <c:pt idx="4">
                  <c:v>-3.1482820900416994E-3</c:v>
                </c:pt>
                <c:pt idx="5">
                  <c:v>-3.1482820900416994E-3</c:v>
                </c:pt>
                <c:pt idx="6">
                  <c:v>-3.1105288288417752E-3</c:v>
                </c:pt>
                <c:pt idx="7">
                  <c:v>-3.106334022041783E-3</c:v>
                </c:pt>
                <c:pt idx="8">
                  <c:v>-3.0839617191084938E-3</c:v>
                </c:pt>
                <c:pt idx="9">
                  <c:v>-3.0797669123085025E-3</c:v>
                </c:pt>
                <c:pt idx="10">
                  <c:v>-3.0140482724419658E-3</c:v>
                </c:pt>
                <c:pt idx="11">
                  <c:v>-2.9511261704420911E-3</c:v>
                </c:pt>
                <c:pt idx="12">
                  <c:v>-2.9483296325754299E-3</c:v>
                </c:pt>
                <c:pt idx="13">
                  <c:v>-2.9483296325754299E-3</c:v>
                </c:pt>
                <c:pt idx="14">
                  <c:v>-2.9455330947087688E-3</c:v>
                </c:pt>
                <c:pt idx="15">
                  <c:v>-2.8672300344422573E-3</c:v>
                </c:pt>
                <c:pt idx="16">
                  <c:v>-2.6581888289093384E-3</c:v>
                </c:pt>
                <c:pt idx="17">
                  <c:v>-2.5826823065094881E-3</c:v>
                </c:pt>
                <c:pt idx="18">
                  <c:v>-2.2855501581767437E-3</c:v>
                </c:pt>
                <c:pt idx="19">
                  <c:v>-2.0660219356438457E-3</c:v>
                </c:pt>
                <c:pt idx="20">
                  <c:v>-2.0604288599105239E-3</c:v>
                </c:pt>
                <c:pt idx="21">
                  <c:v>-1.7793768043110809E-3</c:v>
                </c:pt>
                <c:pt idx="22">
                  <c:v>-1.7136581644445446E-3</c:v>
                </c:pt>
                <c:pt idx="23">
                  <c:v>-1.5661407919781707E-3</c:v>
                </c:pt>
                <c:pt idx="24">
                  <c:v>-1.5647425230448401E-3</c:v>
                </c:pt>
                <c:pt idx="25">
                  <c:v>-1.2718051815120875E-3</c:v>
                </c:pt>
                <c:pt idx="26">
                  <c:v>-1.1781211629789401E-3</c:v>
                </c:pt>
                <c:pt idx="27">
                  <c:v>-1.0949241614457714E-3</c:v>
                </c:pt>
                <c:pt idx="28">
                  <c:v>-1.0949241614457714E-3</c:v>
                </c:pt>
                <c:pt idx="29">
                  <c:v>-9.5719467151271151E-4</c:v>
                </c:pt>
                <c:pt idx="30">
                  <c:v>-8.9776824184616263E-4</c:v>
                </c:pt>
                <c:pt idx="31">
                  <c:v>-8.9147603164617482E-4</c:v>
                </c:pt>
                <c:pt idx="32">
                  <c:v>-5.4190879831353487E-4</c:v>
                </c:pt>
                <c:pt idx="33">
                  <c:v>-5.1254515071359318E-4</c:v>
                </c:pt>
                <c:pt idx="34">
                  <c:v>-4.5102131764704844E-4</c:v>
                </c:pt>
                <c:pt idx="35">
                  <c:v>-3.6922258504721054E-4</c:v>
                </c:pt>
                <c:pt idx="36">
                  <c:v>-3.6502777824721903E-4</c:v>
                </c:pt>
                <c:pt idx="37">
                  <c:v>-3.5733729911390085E-4</c:v>
                </c:pt>
                <c:pt idx="38">
                  <c:v>-2.9930913838068255E-4</c:v>
                </c:pt>
                <c:pt idx="39">
                  <c:v>-1.4270301784765987E-4</c:v>
                </c:pt>
                <c:pt idx="40">
                  <c:v>-1.3920734551433342E-4</c:v>
                </c:pt>
                <c:pt idx="41">
                  <c:v>-1.3780907658100285E-4</c:v>
                </c:pt>
                <c:pt idx="42">
                  <c:v>5.5134890853795766E-6</c:v>
                </c:pt>
                <c:pt idx="43">
                  <c:v>6.0745111951936723E-5</c:v>
                </c:pt>
                <c:pt idx="44">
                  <c:v>3.5368245348468916E-4</c:v>
                </c:pt>
                <c:pt idx="45">
                  <c:v>3.5997466368467676E-4</c:v>
                </c:pt>
                <c:pt idx="46">
                  <c:v>3.5997466368467676E-4</c:v>
                </c:pt>
                <c:pt idx="47">
                  <c:v>5.9138817215088457E-4</c:v>
                </c:pt>
                <c:pt idx="48">
                  <c:v>5.9138817215088457E-4</c:v>
                </c:pt>
                <c:pt idx="49">
                  <c:v>5.948838444842109E-4</c:v>
                </c:pt>
                <c:pt idx="50">
                  <c:v>9.5773463268349144E-4</c:v>
                </c:pt>
                <c:pt idx="51">
                  <c:v>1.407977229215932E-3</c:v>
                </c:pt>
                <c:pt idx="52">
                  <c:v>1.465306255482485E-3</c:v>
                </c:pt>
                <c:pt idx="53">
                  <c:v>1.4785898103491252E-3</c:v>
                </c:pt>
                <c:pt idx="54">
                  <c:v>1.5443084502156615E-3</c:v>
                </c:pt>
                <c:pt idx="55">
                  <c:v>1.7666332106152207E-3</c:v>
                </c:pt>
                <c:pt idx="56">
                  <c:v>1.8323518504817571E-3</c:v>
                </c:pt>
                <c:pt idx="57">
                  <c:v>1.9204427932815824E-3</c:v>
                </c:pt>
                <c:pt idx="58">
                  <c:v>1.9204427932815824E-3</c:v>
                </c:pt>
                <c:pt idx="59">
                  <c:v>1.9777718195481356E-3</c:v>
                </c:pt>
                <c:pt idx="60">
                  <c:v>2.2839927159475281E-3</c:v>
                </c:pt>
                <c:pt idx="61">
                  <c:v>2.2902849261475155E-3</c:v>
                </c:pt>
                <c:pt idx="62">
                  <c:v>2.3574018349473824E-3</c:v>
                </c:pt>
                <c:pt idx="63">
                  <c:v>2.3581009694140479E-3</c:v>
                </c:pt>
                <c:pt idx="64">
                  <c:v>2.5692395783469624E-3</c:v>
                </c:pt>
                <c:pt idx="65">
                  <c:v>2.5783283264136109E-3</c:v>
                </c:pt>
                <c:pt idx="66">
                  <c:v>2.5790274608802764E-3</c:v>
                </c:pt>
                <c:pt idx="67">
                  <c:v>2.6391530250134904E-3</c:v>
                </c:pt>
                <c:pt idx="68">
                  <c:v>2.7188543542133324E-3</c:v>
                </c:pt>
                <c:pt idx="69">
                  <c:v>2.7929626076798521E-3</c:v>
                </c:pt>
                <c:pt idx="70">
                  <c:v>2.7929626076798521E-3</c:v>
                </c:pt>
                <c:pt idx="71">
                  <c:v>2.7929626076798521E-3</c:v>
                </c:pt>
                <c:pt idx="72">
                  <c:v>2.8663717266797064E-3</c:v>
                </c:pt>
                <c:pt idx="73">
                  <c:v>3.3984130558119847E-3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7-4FDE-8F5B-D888FB8AC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24680"/>
        <c:axId val="1"/>
      </c:scatterChart>
      <c:valAx>
        <c:axId val="95942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707581227437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51624548736461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42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59927797833935"/>
          <c:y val="0.9204921861831491"/>
          <c:w val="0.2509025270758123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Ori - Secondary O-C Diagr.</a:t>
            </a:r>
          </a:p>
        </c:rich>
      </c:tx>
      <c:layout>
        <c:manualLayout>
          <c:xMode val="edge"/>
          <c:yMode val="edge"/>
          <c:x val="0.285192148056447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8057094143745"/>
          <c:y val="0.14634168126798494"/>
          <c:w val="0.79890382100503898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plus>
            <c:minus>
              <c:numRef>
                <c:f>'Active 1'!$D$21:$D$67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1'!$S$21:$S$991</c:f>
              <c:numCache>
                <c:formatCode>General</c:formatCode>
                <c:ptCount val="971"/>
                <c:pt idx="0">
                  <c:v>0.2135229999985313</c:v>
                </c:pt>
                <c:pt idx="16">
                  <c:v>8.7956999999732943E-2</c:v>
                </c:pt>
                <c:pt idx="17">
                  <c:v>0.22548899999674177</c:v>
                </c:pt>
                <c:pt idx="23">
                  <c:v>0.17035499999474268</c:v>
                </c:pt>
                <c:pt idx="24">
                  <c:v>0.22551299999031471</c:v>
                </c:pt>
                <c:pt idx="27">
                  <c:v>0.19460099999560043</c:v>
                </c:pt>
                <c:pt idx="28">
                  <c:v>0.21460099999967497</c:v>
                </c:pt>
                <c:pt idx="30">
                  <c:v>0.22587899999780348</c:v>
                </c:pt>
                <c:pt idx="35">
                  <c:v>0.18160299999726703</c:v>
                </c:pt>
                <c:pt idx="36">
                  <c:v>0.19707699998980388</c:v>
                </c:pt>
                <c:pt idx="38">
                  <c:v>0.19450299999880372</c:v>
                </c:pt>
                <c:pt idx="39">
                  <c:v>0.19419899999775225</c:v>
                </c:pt>
                <c:pt idx="44">
                  <c:v>0.20898899999883724</c:v>
                </c:pt>
                <c:pt idx="47">
                  <c:v>0.20944900000176858</c:v>
                </c:pt>
                <c:pt idx="48">
                  <c:v>0.20947899999737274</c:v>
                </c:pt>
                <c:pt idx="51">
                  <c:v>0.21082099999330239</c:v>
                </c:pt>
                <c:pt idx="52">
                  <c:v>0.21129899999505142</c:v>
                </c:pt>
                <c:pt idx="61">
                  <c:v>0.21291899999778252</c:v>
                </c:pt>
                <c:pt idx="62">
                  <c:v>0.21250299999519484</c:v>
                </c:pt>
                <c:pt idx="65">
                  <c:v>0.21516699999483535</c:v>
                </c:pt>
                <c:pt idx="72">
                  <c:v>0.20821499999146909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5D-481B-B07F-449D1CABFB2C}"/>
            </c:ext>
          </c:extLst>
        </c:ser>
        <c:ser>
          <c:idx val="6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'Active 1'!$P$21:$P$991</c:f>
              <c:numCache>
                <c:formatCode>General</c:formatCode>
                <c:ptCount val="971"/>
                <c:pt idx="0">
                  <c:v>0.1832758265789651</c:v>
                </c:pt>
                <c:pt idx="1">
                  <c:v>0.18349676477515559</c:v>
                </c:pt>
                <c:pt idx="2">
                  <c:v>0.18361991065499944</c:v>
                </c:pt>
                <c:pt idx="3">
                  <c:v>0.1843008349317832</c:v>
                </c:pt>
                <c:pt idx="4">
                  <c:v>0.18524978259410949</c:v>
                </c:pt>
                <c:pt idx="5">
                  <c:v>0.18524978259410949</c:v>
                </c:pt>
                <c:pt idx="6">
                  <c:v>0.18544536722680269</c:v>
                </c:pt>
                <c:pt idx="7">
                  <c:v>0.1854670988526575</c:v>
                </c:pt>
                <c:pt idx="8">
                  <c:v>0.18558300085721643</c:v>
                </c:pt>
                <c:pt idx="9">
                  <c:v>0.18560473248307124</c:v>
                </c:pt>
                <c:pt idx="10">
                  <c:v>0.18594519462146311</c:v>
                </c:pt>
                <c:pt idx="11">
                  <c:v>0.18627116900928511</c:v>
                </c:pt>
                <c:pt idx="12">
                  <c:v>0.18628565675985498</c:v>
                </c:pt>
                <c:pt idx="13">
                  <c:v>0.18628565675985498</c:v>
                </c:pt>
                <c:pt idx="14">
                  <c:v>0.18630014451042484</c:v>
                </c:pt>
                <c:pt idx="15">
                  <c:v>0.18670580152638114</c:v>
                </c:pt>
                <c:pt idx="16">
                  <c:v>0.18778876088147869</c:v>
                </c:pt>
                <c:pt idx="17">
                  <c:v>0.1881799301468651</c:v>
                </c:pt>
                <c:pt idx="18">
                  <c:v>0.18971925364491349</c:v>
                </c:pt>
                <c:pt idx="19">
                  <c:v>0.19085654206464803</c:v>
                </c:pt>
                <c:pt idx="20">
                  <c:v>0.19088551756578778</c:v>
                </c:pt>
                <c:pt idx="21">
                  <c:v>0.19234153649805941</c:v>
                </c:pt>
                <c:pt idx="22">
                  <c:v>0.1926819986364513</c:v>
                </c:pt>
                <c:pt idx="23">
                  <c:v>0.19344622747901177</c:v>
                </c:pt>
                <c:pt idx="24">
                  <c:v>0.19345347135429672</c:v>
                </c:pt>
                <c:pt idx="25">
                  <c:v>0.1949710632264903</c:v>
                </c:pt>
                <c:pt idx="26">
                  <c:v>0.19545640287058083</c:v>
                </c:pt>
                <c:pt idx="27">
                  <c:v>0.19588741345003438</c:v>
                </c:pt>
                <c:pt idx="28">
                  <c:v>0.19588741345003438</c:v>
                </c:pt>
                <c:pt idx="29">
                  <c:v>0.19660093516560034</c:v>
                </c:pt>
                <c:pt idx="30">
                  <c:v>0.19690879986521001</c:v>
                </c:pt>
                <c:pt idx="31">
                  <c:v>0.19694139730399221</c:v>
                </c:pt>
                <c:pt idx="32">
                  <c:v>0.19875236612522559</c:v>
                </c:pt>
                <c:pt idx="33">
                  <c:v>0.1989044875062092</c:v>
                </c:pt>
                <c:pt idx="34">
                  <c:v>0.19922321801874626</c:v>
                </c:pt>
                <c:pt idx="35">
                  <c:v>0.19964698472291489</c:v>
                </c:pt>
                <c:pt idx="36">
                  <c:v>0.19966871634876968</c:v>
                </c:pt>
                <c:pt idx="37">
                  <c:v>0.19970855766283682</c:v>
                </c:pt>
                <c:pt idx="38">
                  <c:v>0.20000917848716157</c:v>
                </c:pt>
                <c:pt idx="39">
                  <c:v>0.20082049251907411</c:v>
                </c:pt>
                <c:pt idx="40">
                  <c:v>0.20083860220728644</c:v>
                </c:pt>
                <c:pt idx="41">
                  <c:v>0.20084584608257139</c:v>
                </c:pt>
                <c:pt idx="42">
                  <c:v>0.20158834329927708</c:v>
                </c:pt>
                <c:pt idx="43">
                  <c:v>0.20187447637303194</c:v>
                </c:pt>
                <c:pt idx="44">
                  <c:v>0.20339206824522552</c:v>
                </c:pt>
                <c:pt idx="45">
                  <c:v>0.20342466568400772</c:v>
                </c:pt>
                <c:pt idx="46">
                  <c:v>0.20342466568400772</c:v>
                </c:pt>
                <c:pt idx="47">
                  <c:v>0.20462352704366421</c:v>
                </c:pt>
                <c:pt idx="48">
                  <c:v>0.20462352704366421</c:v>
                </c:pt>
                <c:pt idx="49">
                  <c:v>0.20464163673187655</c:v>
                </c:pt>
                <c:pt idx="50">
                  <c:v>0.2065214223683168</c:v>
                </c:pt>
                <c:pt idx="51">
                  <c:v>0.20885395021006539</c:v>
                </c:pt>
                <c:pt idx="52">
                  <c:v>0.20915094909674767</c:v>
                </c:pt>
                <c:pt idx="53">
                  <c:v>0.20921976591195454</c:v>
                </c:pt>
                <c:pt idx="54">
                  <c:v>0.20956022805034641</c:v>
                </c:pt>
                <c:pt idx="55">
                  <c:v>0.21071200422065084</c:v>
                </c:pt>
                <c:pt idx="56">
                  <c:v>0.21105246635904273</c:v>
                </c:pt>
                <c:pt idx="57">
                  <c:v>0.21150883050199354</c:v>
                </c:pt>
                <c:pt idx="58">
                  <c:v>0.21150883050199354</c:v>
                </c:pt>
                <c:pt idx="59">
                  <c:v>0.21180582938867581</c:v>
                </c:pt>
                <c:pt idx="60">
                  <c:v>0.21339223807607627</c:v>
                </c:pt>
                <c:pt idx="61">
                  <c:v>0.21342483551485847</c:v>
                </c:pt>
                <c:pt idx="62">
                  <c:v>0.21377254152853525</c:v>
                </c:pt>
                <c:pt idx="63">
                  <c:v>0.21377616346617773</c:v>
                </c:pt>
                <c:pt idx="64">
                  <c:v>0.2148699886342027</c:v>
                </c:pt>
                <c:pt idx="65">
                  <c:v>0.21491707382355477</c:v>
                </c:pt>
                <c:pt idx="66">
                  <c:v>0.21492069576119724</c:v>
                </c:pt>
                <c:pt idx="67">
                  <c:v>0.21523218239844938</c:v>
                </c:pt>
                <c:pt idx="68">
                  <c:v>0.21564508328969059</c:v>
                </c:pt>
                <c:pt idx="69">
                  <c:v>0.21602900867979205</c:v>
                </c:pt>
                <c:pt idx="70">
                  <c:v>0.21602900867979205</c:v>
                </c:pt>
                <c:pt idx="71">
                  <c:v>0.21602900867979205</c:v>
                </c:pt>
                <c:pt idx="72">
                  <c:v>0.21640931213225106</c:v>
                </c:pt>
                <c:pt idx="73">
                  <c:v>0.21916560667816828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5D-481B-B07F-449D1CAB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25760"/>
        <c:axId val="1"/>
      </c:scatterChart>
      <c:valAx>
        <c:axId val="95942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41498606093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16453382084092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42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219416814214493"/>
          <c:y val="0.92073298764483702"/>
          <c:w val="0.2888484551862461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1028700</xdr:colOff>
      <xdr:row>0</xdr:row>
      <xdr:rowOff>19049</xdr:rowOff>
    </xdr:from>
    <xdr:to>
      <xdr:col>19</xdr:col>
      <xdr:colOff>600075</xdr:colOff>
      <xdr:row>18</xdr:row>
      <xdr:rowOff>123824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45F0711-262C-4001-901F-DB4EAE33A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12</xdr:col>
      <xdr:colOff>342900</xdr:colOff>
      <xdr:row>20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1BCCE4B-D62D-B106-C900-ABD232F61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22</xdr:row>
      <xdr:rowOff>28574</xdr:rowOff>
    </xdr:from>
    <xdr:to>
      <xdr:col>12</xdr:col>
      <xdr:colOff>228600</xdr:colOff>
      <xdr:row>41</xdr:row>
      <xdr:rowOff>142874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AA0860E-D930-8240-7C89-0209CF0B7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7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4542" TargetMode="External"/><Relationship Id="rId21" Type="http://schemas.openxmlformats.org/officeDocument/2006/relationships/hyperlink" Target="http://vsolj.cetus-net.org/vsoljno59.pdf" TargetMode="External"/><Relationship Id="rId7" Type="http://schemas.openxmlformats.org/officeDocument/2006/relationships/hyperlink" Target="http://www.bav-astro.de/sfs/BAVM_link.php?BAVMnr=154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4542" TargetMode="External"/><Relationship Id="rId16" Type="http://schemas.openxmlformats.org/officeDocument/2006/relationships/hyperlink" Target="http://www.bav-astro.de/sfs/BAVM_link.php?BAVMnr=228" TargetMode="External"/><Relationship Id="rId20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4542" TargetMode="External"/><Relationship Id="rId6" Type="http://schemas.openxmlformats.org/officeDocument/2006/relationships/hyperlink" Target="http://www.bav-astro.de/sfs/BAVM_link.php?BAVMnr=143" TargetMode="External"/><Relationship Id="rId11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4542" TargetMode="External"/><Relationship Id="rId15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745" TargetMode="External"/><Relationship Id="rId19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konkoly.hu/cgi-bin/IBVS?5745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konkoly.hu/cgi-bin/IBVS?5894" TargetMode="External"/><Relationship Id="rId22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58"/>
  <sheetViews>
    <sheetView tabSelected="1" workbookViewId="0">
      <pane xSplit="14" ySplit="22" topLeftCell="O77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7.1406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9.140625" customWidth="1"/>
  </cols>
  <sheetData>
    <row r="1" spans="1:6" ht="20.25" x14ac:dyDescent="0.3">
      <c r="A1" s="1" t="s">
        <v>37</v>
      </c>
    </row>
    <row r="2" spans="1:6" s="40" customFormat="1" ht="12.95" customHeight="1" x14ac:dyDescent="0.2">
      <c r="A2" s="40" t="s">
        <v>17</v>
      </c>
      <c r="B2" s="41" t="s">
        <v>36</v>
      </c>
      <c r="C2" s="42" t="s">
        <v>30</v>
      </c>
    </row>
    <row r="3" spans="1:6" s="40" customFormat="1" ht="12.95" customHeight="1" thickBot="1" x14ac:dyDescent="0.25"/>
    <row r="4" spans="1:6" s="40" customFormat="1" ht="12.95" customHeight="1" thickTop="1" thickBot="1" x14ac:dyDescent="0.25">
      <c r="A4" s="43" t="s">
        <v>0</v>
      </c>
      <c r="C4" s="44">
        <v>27543.35</v>
      </c>
      <c r="D4" s="45">
        <v>6.9368515000000004</v>
      </c>
    </row>
    <row r="5" spans="1:6" s="40" customFormat="1" ht="12.95" customHeight="1" thickTop="1" x14ac:dyDescent="0.2">
      <c r="A5" s="46" t="s">
        <v>334</v>
      </c>
      <c r="C5" s="47">
        <v>-9.5</v>
      </c>
    </row>
    <row r="6" spans="1:6" s="40" customFormat="1" ht="12.95" customHeight="1" x14ac:dyDescent="0.2">
      <c r="A6" s="43" t="s">
        <v>1</v>
      </c>
      <c r="C6" s="48" t="s">
        <v>31</v>
      </c>
      <c r="D6" s="48" t="s">
        <v>32</v>
      </c>
    </row>
    <row r="7" spans="1:6" s="40" customFormat="1" ht="12.95" customHeight="1" x14ac:dyDescent="0.2">
      <c r="A7" s="40" t="s">
        <v>2</v>
      </c>
      <c r="C7" s="40">
        <v>50497.369100000004</v>
      </c>
      <c r="D7" s="40">
        <v>50147.269399999997</v>
      </c>
      <c r="E7" s="49" t="s">
        <v>29</v>
      </c>
    </row>
    <row r="8" spans="1:6" s="40" customFormat="1" ht="12.95" customHeight="1" x14ac:dyDescent="0.2">
      <c r="A8" s="40" t="s">
        <v>3</v>
      </c>
      <c r="C8" s="40">
        <v>6.9368420000000004</v>
      </c>
      <c r="D8" s="40">
        <v>6.9368420000000004</v>
      </c>
      <c r="E8" s="50">
        <v>4542</v>
      </c>
    </row>
    <row r="9" spans="1:6" s="40" customFormat="1" ht="12.95" customHeight="1" x14ac:dyDescent="0.2">
      <c r="A9" s="51" t="s">
        <v>39</v>
      </c>
      <c r="B9" s="51"/>
      <c r="C9" s="52">
        <v>21</v>
      </c>
      <c r="D9" s="52">
        <v>21</v>
      </c>
    </row>
    <row r="10" spans="1:6" s="40" customFormat="1" ht="12.95" customHeight="1" thickBot="1" x14ac:dyDescent="0.25">
      <c r="C10" s="53" t="s">
        <v>31</v>
      </c>
      <c r="D10" s="53" t="s">
        <v>32</v>
      </c>
    </row>
    <row r="11" spans="1:6" s="40" customFormat="1" ht="12.95" customHeight="1" x14ac:dyDescent="0.2">
      <c r="A11" s="40" t="s">
        <v>14</v>
      </c>
      <c r="C11" s="54">
        <f ca="1">INTERCEPT(INDIRECT(C14):R$935,INDIRECT(C13):$F$935)</f>
        <v>1.4785898103491252E-3</v>
      </c>
      <c r="D11" s="54">
        <f ca="1">INTERCEPT(INDIRECT(D14):S$935,INDIRECT(D13):$F$935)</f>
        <v>0.20921976591195454</v>
      </c>
      <c r="E11" s="51" t="s">
        <v>44</v>
      </c>
      <c r="F11" s="40">
        <v>1</v>
      </c>
    </row>
    <row r="12" spans="1:6" s="40" customFormat="1" ht="12.95" customHeight="1" x14ac:dyDescent="0.2">
      <c r="A12" s="40" t="s">
        <v>15</v>
      </c>
      <c r="C12" s="54">
        <f ca="1">SLOPE(INDIRECT(C14):R$935,INDIRECT(C13):$F$935)</f>
        <v>1.3982689333305606E-6</v>
      </c>
      <c r="D12" s="54">
        <f ca="1">SLOPE(INDIRECT(D14):S$935,INDIRECT(D13):$F$935)</f>
        <v>7.2438752849335302E-6</v>
      </c>
      <c r="E12" s="51" t="s">
        <v>45</v>
      </c>
      <c r="F12" s="55">
        <f ca="1">NOW()+15018.5+$C$5/24</f>
        <v>60368.79542962963</v>
      </c>
    </row>
    <row r="13" spans="1:6" s="40" customFormat="1" ht="12.95" customHeight="1" x14ac:dyDescent="0.2">
      <c r="A13" s="51" t="s">
        <v>46</v>
      </c>
      <c r="B13" s="51"/>
      <c r="C13" s="52" t="str">
        <f>"F"&amp;C9</f>
        <v>F21</v>
      </c>
      <c r="D13" s="52" t="str">
        <f>"F"&amp;D9</f>
        <v>F21</v>
      </c>
      <c r="E13" s="51" t="s">
        <v>47</v>
      </c>
      <c r="F13" s="55">
        <f ca="1">ROUND(2*(F12-$C$7)/$C$8,0)/2+F11</f>
        <v>1424</v>
      </c>
    </row>
    <row r="14" spans="1:6" s="40" customFormat="1" ht="12.95" customHeight="1" x14ac:dyDescent="0.2">
      <c r="A14" s="51" t="s">
        <v>48</v>
      </c>
      <c r="B14" s="51"/>
      <c r="C14" s="52" t="str">
        <f>"R"&amp;C9</f>
        <v>R21</v>
      </c>
      <c r="D14" s="52" t="str">
        <f>"S"&amp;D9</f>
        <v>S21</v>
      </c>
      <c r="E14" s="51" t="s">
        <v>49</v>
      </c>
      <c r="F14" s="54">
        <f ca="1">ROUND(2*(F12-$C$15)/$C$16,0)/2+F11</f>
        <v>51</v>
      </c>
    </row>
    <row r="15" spans="1:6" s="40" customFormat="1" ht="12.95" customHeight="1" x14ac:dyDescent="0.2">
      <c r="A15" s="46" t="s">
        <v>16</v>
      </c>
      <c r="C15" s="56">
        <f ca="1">($C7+C11)+($C8+C12)*INT(MAX($F21:$F3533))</f>
        <v>60021.656564413061</v>
      </c>
      <c r="D15" s="56">
        <f ca="1">($C7+D11)+($C8+D12)*INT(MAX($F21:$F3533))</f>
        <v>60021.872331606683</v>
      </c>
      <c r="E15" s="51" t="s">
        <v>50</v>
      </c>
      <c r="F15" s="57">
        <f ca="1">+$C$15+$C$16*F14-15018.5-$C$5/24</f>
        <v>45357.331411058112</v>
      </c>
    </row>
    <row r="16" spans="1:6" s="40" customFormat="1" ht="12.95" customHeight="1" x14ac:dyDescent="0.2">
      <c r="A16" s="43" t="s">
        <v>4</v>
      </c>
      <c r="C16" s="58">
        <f ca="1">+$C8+C12</f>
        <v>6.9368433982689339</v>
      </c>
      <c r="D16" s="54">
        <f ca="1">+$C8+D12</f>
        <v>6.9368492438752849</v>
      </c>
      <c r="E16" s="59"/>
      <c r="F16" s="59" t="s">
        <v>51</v>
      </c>
    </row>
    <row r="17" spans="1:21" s="40" customFormat="1" ht="12.95" customHeight="1" thickBot="1" x14ac:dyDescent="0.25">
      <c r="A17" s="51" t="s">
        <v>52</v>
      </c>
      <c r="C17" s="40">
        <f>COUNT(C21:C1247)</f>
        <v>74</v>
      </c>
    </row>
    <row r="18" spans="1:21" s="40" customFormat="1" ht="12.95" customHeight="1" thickTop="1" thickBot="1" x14ac:dyDescent="0.25">
      <c r="A18" s="43" t="s">
        <v>53</v>
      </c>
      <c r="C18" s="44">
        <f ca="1">+C15</f>
        <v>60021.656564413061</v>
      </c>
      <c r="D18" s="45">
        <f ca="1">+C16</f>
        <v>6.9368433982689339</v>
      </c>
      <c r="E18" s="50">
        <f>R19</f>
        <v>49</v>
      </c>
    </row>
    <row r="19" spans="1:21" s="40" customFormat="1" ht="12.95" customHeight="1" thickTop="1" thickBot="1" x14ac:dyDescent="0.25">
      <c r="A19" s="43" t="s">
        <v>54</v>
      </c>
      <c r="C19" s="44">
        <f ca="1">+D15</f>
        <v>60021.872331606683</v>
      </c>
      <c r="D19" s="45">
        <f ca="1">+D16</f>
        <v>6.9368492438752849</v>
      </c>
      <c r="E19" s="50">
        <f>S19</f>
        <v>21</v>
      </c>
      <c r="R19" s="40">
        <f>COUNT(R21:R160)</f>
        <v>49</v>
      </c>
      <c r="S19" s="40">
        <f>COUNT(S21:S160)</f>
        <v>21</v>
      </c>
    </row>
    <row r="20" spans="1:21" s="40" customFormat="1" ht="12.95" customHeight="1" thickTop="1" thickBot="1" x14ac:dyDescent="0.25">
      <c r="A20" s="53" t="s">
        <v>5</v>
      </c>
      <c r="B20" s="53" t="s">
        <v>6</v>
      </c>
      <c r="C20" s="53" t="s">
        <v>7</v>
      </c>
      <c r="D20" s="53" t="s">
        <v>12</v>
      </c>
      <c r="E20" s="53" t="s">
        <v>8</v>
      </c>
      <c r="F20" s="53" t="s">
        <v>9</v>
      </c>
      <c r="G20" s="53" t="s">
        <v>10</v>
      </c>
      <c r="H20" s="60" t="s">
        <v>11</v>
      </c>
      <c r="I20" s="60" t="s">
        <v>61</v>
      </c>
      <c r="J20" s="60" t="s">
        <v>336</v>
      </c>
      <c r="K20" s="60" t="s">
        <v>59</v>
      </c>
      <c r="L20" s="60" t="s">
        <v>18</v>
      </c>
      <c r="M20" s="60" t="s">
        <v>19</v>
      </c>
      <c r="N20" s="60" t="s">
        <v>20</v>
      </c>
      <c r="O20" s="60" t="s">
        <v>33</v>
      </c>
      <c r="P20" s="61" t="s">
        <v>34</v>
      </c>
      <c r="Q20" s="53" t="s">
        <v>13</v>
      </c>
      <c r="R20" s="62" t="s">
        <v>31</v>
      </c>
      <c r="S20" s="62" t="s">
        <v>32</v>
      </c>
      <c r="U20" s="63" t="s">
        <v>332</v>
      </c>
    </row>
    <row r="21" spans="1:21" s="40" customFormat="1" ht="12.95" customHeight="1" x14ac:dyDescent="0.2">
      <c r="A21" s="64" t="s">
        <v>74</v>
      </c>
      <c r="B21" s="65" t="s">
        <v>28</v>
      </c>
      <c r="C21" s="66">
        <v>25653.282999999999</v>
      </c>
      <c r="D21" s="67"/>
      <c r="E21" s="68">
        <f t="shared" ref="E21:E52" si="0">+(C21-C$7)/C$8</f>
        <v>-3581.4692189904285</v>
      </c>
      <c r="F21" s="40">
        <f t="shared" ref="F21:F52" si="1">ROUND(2*E21,0)/2</f>
        <v>-3581.5</v>
      </c>
      <c r="G21" s="40">
        <f t="shared" ref="G21:G52" si="2">+C21-(C$7+F21*C$8)</f>
        <v>0.2135229999985313</v>
      </c>
      <c r="J21" s="40">
        <f>G21</f>
        <v>0.2135229999985313</v>
      </c>
      <c r="O21" s="40">
        <f t="shared" ref="O21:O52" ca="1" si="3">+C$11+C$12*$F21</f>
        <v>-3.529310374374278E-3</v>
      </c>
      <c r="P21" s="40">
        <f t="shared" ref="P21:P52" ca="1" si="4">+D$11+D$12*$F21</f>
        <v>0.1832758265789651</v>
      </c>
      <c r="Q21" s="69">
        <f t="shared" ref="Q21:Q52" si="5">+C21-15018.5</f>
        <v>10634.782999999999</v>
      </c>
      <c r="S21" s="40">
        <f>G21</f>
        <v>0.2135229999985313</v>
      </c>
    </row>
    <row r="22" spans="1:21" s="40" customFormat="1" ht="12.95" customHeight="1" x14ac:dyDescent="0.2">
      <c r="A22" s="64" t="s">
        <v>74</v>
      </c>
      <c r="B22" s="65" t="s">
        <v>35</v>
      </c>
      <c r="C22" s="66">
        <v>25864.608</v>
      </c>
      <c r="D22" s="67"/>
      <c r="E22" s="68">
        <f t="shared" si="0"/>
        <v>-3551.0050683005325</v>
      </c>
      <c r="F22" s="40">
        <f t="shared" si="1"/>
        <v>-3551</v>
      </c>
      <c r="G22" s="40">
        <f t="shared" si="2"/>
        <v>-3.5158000002411427E-2</v>
      </c>
      <c r="J22" s="40">
        <f>G22</f>
        <v>-3.5158000002411427E-2</v>
      </c>
      <c r="O22" s="40">
        <f t="shared" ca="1" si="3"/>
        <v>-3.4866631719076956E-3</v>
      </c>
      <c r="P22" s="40">
        <f t="shared" ca="1" si="4"/>
        <v>0.18349676477515559</v>
      </c>
      <c r="Q22" s="69">
        <f t="shared" si="5"/>
        <v>10846.108</v>
      </c>
      <c r="R22" s="40">
        <f t="shared" ref="R22:R35" si="6">G22</f>
        <v>-3.5158000002411427E-2</v>
      </c>
    </row>
    <row r="23" spans="1:21" s="40" customFormat="1" ht="12.95" customHeight="1" x14ac:dyDescent="0.2">
      <c r="A23" s="64" t="s">
        <v>74</v>
      </c>
      <c r="B23" s="65" t="s">
        <v>35</v>
      </c>
      <c r="C23" s="66">
        <v>25982.537</v>
      </c>
      <c r="D23" s="67"/>
      <c r="E23" s="68">
        <f t="shared" si="0"/>
        <v>-3534.004681092636</v>
      </c>
      <c r="F23" s="40">
        <f t="shared" si="1"/>
        <v>-3534</v>
      </c>
      <c r="G23" s="40">
        <f t="shared" si="2"/>
        <v>-3.2472000002599088E-2</v>
      </c>
      <c r="J23" s="40">
        <f>G23</f>
        <v>-3.2472000002599088E-2</v>
      </c>
      <c r="O23" s="40">
        <f t="shared" ca="1" si="3"/>
        <v>-3.4628926000410763E-3</v>
      </c>
      <c r="P23" s="40">
        <f t="shared" ca="1" si="4"/>
        <v>0.18361991065499944</v>
      </c>
      <c r="Q23" s="69">
        <f t="shared" si="5"/>
        <v>10964.037</v>
      </c>
      <c r="R23" s="40">
        <f t="shared" si="6"/>
        <v>-3.2472000002599088E-2</v>
      </c>
    </row>
    <row r="24" spans="1:21" s="40" customFormat="1" ht="12.95" customHeight="1" x14ac:dyDescent="0.2">
      <c r="A24" s="64" t="s">
        <v>74</v>
      </c>
      <c r="B24" s="65" t="s">
        <v>35</v>
      </c>
      <c r="C24" s="66">
        <v>26634.606</v>
      </c>
      <c r="D24" s="67"/>
      <c r="E24" s="68">
        <f t="shared" si="0"/>
        <v>-3440.0038374810906</v>
      </c>
      <c r="F24" s="40">
        <f t="shared" si="1"/>
        <v>-3440</v>
      </c>
      <c r="G24" s="40">
        <f t="shared" si="2"/>
        <v>-2.6620000004186295E-2</v>
      </c>
      <c r="J24" s="40">
        <f>G24</f>
        <v>-2.6620000004186295E-2</v>
      </c>
      <c r="O24" s="40">
        <f t="shared" ca="1" si="3"/>
        <v>-3.3314553203080029E-3</v>
      </c>
      <c r="P24" s="40">
        <f t="shared" ca="1" si="4"/>
        <v>0.1843008349317832</v>
      </c>
      <c r="Q24" s="69">
        <f t="shared" si="5"/>
        <v>11616.106</v>
      </c>
      <c r="R24" s="40">
        <f t="shared" si="6"/>
        <v>-2.6620000004186295E-2</v>
      </c>
    </row>
    <row r="25" spans="1:21" s="40" customFormat="1" ht="12.95" customHeight="1" x14ac:dyDescent="0.2">
      <c r="A25" s="40" t="s">
        <v>11</v>
      </c>
      <c r="C25" s="70">
        <v>27543.35</v>
      </c>
      <c r="D25" s="70"/>
      <c r="E25" s="40">
        <f t="shared" si="0"/>
        <v>-3309.0012861760442</v>
      </c>
      <c r="F25" s="40">
        <f t="shared" si="1"/>
        <v>-3309</v>
      </c>
      <c r="G25" s="40">
        <f t="shared" si="2"/>
        <v>-8.9220000045315828E-3</v>
      </c>
      <c r="H25" s="40">
        <f>+G25</f>
        <v>-8.9220000045315828E-3</v>
      </c>
      <c r="O25" s="40">
        <f t="shared" ca="1" si="3"/>
        <v>-3.1482820900416994E-3</v>
      </c>
      <c r="P25" s="40">
        <f t="shared" ca="1" si="4"/>
        <v>0.18524978259410949</v>
      </c>
      <c r="Q25" s="69">
        <f t="shared" si="5"/>
        <v>12524.849999999999</v>
      </c>
      <c r="R25" s="40">
        <f t="shared" si="6"/>
        <v>-8.9220000045315828E-3</v>
      </c>
    </row>
    <row r="26" spans="1:21" s="40" customFormat="1" ht="12.95" customHeight="1" x14ac:dyDescent="0.2">
      <c r="A26" s="64" t="s">
        <v>89</v>
      </c>
      <c r="B26" s="65" t="s">
        <v>35</v>
      </c>
      <c r="C26" s="66">
        <v>27543.366000000002</v>
      </c>
      <c r="D26" s="67"/>
      <c r="E26" s="68">
        <f t="shared" si="0"/>
        <v>-3308.9989796509708</v>
      </c>
      <c r="F26" s="40">
        <f t="shared" si="1"/>
        <v>-3309</v>
      </c>
      <c r="G26" s="40">
        <f t="shared" si="2"/>
        <v>7.0779999987280462E-3</v>
      </c>
      <c r="J26" s="40">
        <f t="shared" ref="J26:J60" si="7">G26</f>
        <v>7.0779999987280462E-3</v>
      </c>
      <c r="O26" s="40">
        <f t="shared" ca="1" si="3"/>
        <v>-3.1482820900416994E-3</v>
      </c>
      <c r="P26" s="40">
        <f t="shared" ca="1" si="4"/>
        <v>0.18524978259410949</v>
      </c>
      <c r="Q26" s="69">
        <f t="shared" si="5"/>
        <v>12524.866000000002</v>
      </c>
      <c r="R26" s="40">
        <f t="shared" si="6"/>
        <v>7.0779999987280462E-3</v>
      </c>
    </row>
    <row r="27" spans="1:21" s="40" customFormat="1" ht="12.95" customHeight="1" x14ac:dyDescent="0.2">
      <c r="A27" s="64" t="s">
        <v>89</v>
      </c>
      <c r="B27" s="65" t="s">
        <v>35</v>
      </c>
      <c r="C27" s="66">
        <v>27730.637999999999</v>
      </c>
      <c r="D27" s="67"/>
      <c r="E27" s="68">
        <f t="shared" si="0"/>
        <v>-3282.0022569347843</v>
      </c>
      <c r="F27" s="40">
        <f t="shared" si="1"/>
        <v>-3282</v>
      </c>
      <c r="G27" s="40">
        <f t="shared" si="2"/>
        <v>-1.5656000003218651E-2</v>
      </c>
      <c r="J27" s="40">
        <f t="shared" si="7"/>
        <v>-1.5656000003218651E-2</v>
      </c>
      <c r="O27" s="40">
        <f t="shared" ca="1" si="3"/>
        <v>-3.1105288288417752E-3</v>
      </c>
      <c r="P27" s="40">
        <f t="shared" ca="1" si="4"/>
        <v>0.18544536722680269</v>
      </c>
      <c r="Q27" s="69">
        <f t="shared" si="5"/>
        <v>12712.137999999999</v>
      </c>
      <c r="R27" s="40">
        <f t="shared" si="6"/>
        <v>-1.5656000003218651E-2</v>
      </c>
    </row>
    <row r="28" spans="1:21" s="40" customFormat="1" ht="12.95" customHeight="1" x14ac:dyDescent="0.2">
      <c r="A28" s="64" t="s">
        <v>89</v>
      </c>
      <c r="B28" s="65" t="s">
        <v>35</v>
      </c>
      <c r="C28" s="66">
        <v>27751.458999999999</v>
      </c>
      <c r="D28" s="67"/>
      <c r="E28" s="68">
        <f t="shared" si="0"/>
        <v>-3279.0007470258083</v>
      </c>
      <c r="F28" s="40">
        <f t="shared" si="1"/>
        <v>-3279</v>
      </c>
      <c r="G28" s="40">
        <f t="shared" si="2"/>
        <v>-5.1820000044244807E-3</v>
      </c>
      <c r="J28" s="40">
        <f t="shared" si="7"/>
        <v>-5.1820000044244807E-3</v>
      </c>
      <c r="O28" s="40">
        <f t="shared" ca="1" si="3"/>
        <v>-3.106334022041783E-3</v>
      </c>
      <c r="P28" s="40">
        <f t="shared" ca="1" si="4"/>
        <v>0.1854670988526575</v>
      </c>
      <c r="Q28" s="69">
        <f t="shared" si="5"/>
        <v>12732.958999999999</v>
      </c>
      <c r="R28" s="40">
        <f t="shared" si="6"/>
        <v>-5.1820000044244807E-3</v>
      </c>
    </row>
    <row r="29" spans="1:21" s="40" customFormat="1" ht="12.95" customHeight="1" x14ac:dyDescent="0.2">
      <c r="A29" s="64" t="s">
        <v>89</v>
      </c>
      <c r="B29" s="65" t="s">
        <v>35</v>
      </c>
      <c r="C29" s="66">
        <v>27862.454000000002</v>
      </c>
      <c r="D29" s="67"/>
      <c r="E29" s="68">
        <f t="shared" si="0"/>
        <v>-3262.9999501213956</v>
      </c>
      <c r="F29" s="40">
        <f t="shared" si="1"/>
        <v>-3263</v>
      </c>
      <c r="G29" s="40">
        <f t="shared" si="2"/>
        <v>3.4600000071804971E-4</v>
      </c>
      <c r="J29" s="40">
        <f t="shared" si="7"/>
        <v>3.4600000071804971E-4</v>
      </c>
      <c r="O29" s="40">
        <f t="shared" ca="1" si="3"/>
        <v>-3.0839617191084938E-3</v>
      </c>
      <c r="P29" s="40">
        <f t="shared" ca="1" si="4"/>
        <v>0.18558300085721643</v>
      </c>
      <c r="Q29" s="69">
        <f t="shared" si="5"/>
        <v>12843.954000000002</v>
      </c>
      <c r="R29" s="40">
        <f t="shared" si="6"/>
        <v>3.4600000071804971E-4</v>
      </c>
    </row>
    <row r="30" spans="1:21" s="40" customFormat="1" ht="12.95" customHeight="1" x14ac:dyDescent="0.2">
      <c r="A30" s="64" t="s">
        <v>89</v>
      </c>
      <c r="B30" s="65" t="s">
        <v>35</v>
      </c>
      <c r="C30" s="66">
        <v>27883.25</v>
      </c>
      <c r="D30" s="67"/>
      <c r="E30" s="68">
        <f t="shared" si="0"/>
        <v>-3260.0020441578463</v>
      </c>
      <c r="F30" s="40">
        <f t="shared" si="1"/>
        <v>-3260</v>
      </c>
      <c r="G30" s="40">
        <f t="shared" si="2"/>
        <v>-1.4180000001942972E-2</v>
      </c>
      <c r="J30" s="40">
        <f t="shared" si="7"/>
        <v>-1.4180000001942972E-2</v>
      </c>
      <c r="O30" s="40">
        <f t="shared" ca="1" si="3"/>
        <v>-3.0797669123085025E-3</v>
      </c>
      <c r="P30" s="40">
        <f t="shared" ca="1" si="4"/>
        <v>0.18560473248307124</v>
      </c>
      <c r="Q30" s="69">
        <f t="shared" si="5"/>
        <v>12864.75</v>
      </c>
      <c r="R30" s="40">
        <f t="shared" si="6"/>
        <v>-1.4180000001942972E-2</v>
      </c>
    </row>
    <row r="31" spans="1:21" s="40" customFormat="1" ht="12.95" customHeight="1" x14ac:dyDescent="0.2">
      <c r="A31" s="64" t="s">
        <v>89</v>
      </c>
      <c r="B31" s="65" t="s">
        <v>35</v>
      </c>
      <c r="C31" s="66">
        <v>28209.305</v>
      </c>
      <c r="D31" s="67"/>
      <c r="E31" s="68">
        <f t="shared" si="0"/>
        <v>-3212.998667116824</v>
      </c>
      <c r="F31" s="40">
        <f t="shared" si="1"/>
        <v>-3213</v>
      </c>
      <c r="G31" s="40">
        <f t="shared" si="2"/>
        <v>9.2459999978018459E-3</v>
      </c>
      <c r="J31" s="40">
        <f t="shared" si="7"/>
        <v>9.2459999978018459E-3</v>
      </c>
      <c r="O31" s="40">
        <f t="shared" ca="1" si="3"/>
        <v>-3.0140482724419658E-3</v>
      </c>
      <c r="P31" s="40">
        <f t="shared" ca="1" si="4"/>
        <v>0.18594519462146311</v>
      </c>
      <c r="Q31" s="69">
        <f t="shared" si="5"/>
        <v>13190.805</v>
      </c>
      <c r="R31" s="40">
        <f t="shared" si="6"/>
        <v>9.2459999978018459E-3</v>
      </c>
    </row>
    <row r="32" spans="1:21" s="40" customFormat="1" ht="12.95" customHeight="1" x14ac:dyDescent="0.2">
      <c r="A32" s="64" t="s">
        <v>89</v>
      </c>
      <c r="B32" s="65" t="s">
        <v>35</v>
      </c>
      <c r="C32" s="66">
        <v>28521.455000000002</v>
      </c>
      <c r="D32" s="67"/>
      <c r="E32" s="68">
        <f t="shared" si="0"/>
        <v>-3167.999804522</v>
      </c>
      <c r="F32" s="40">
        <f t="shared" si="1"/>
        <v>-3168</v>
      </c>
      <c r="G32" s="40">
        <f t="shared" si="2"/>
        <v>1.3560000006691553E-3</v>
      </c>
      <c r="J32" s="40">
        <f t="shared" si="7"/>
        <v>1.3560000006691553E-3</v>
      </c>
      <c r="O32" s="40">
        <f t="shared" ca="1" si="3"/>
        <v>-2.9511261704420911E-3</v>
      </c>
      <c r="P32" s="40">
        <f t="shared" ca="1" si="4"/>
        <v>0.18627116900928511</v>
      </c>
      <c r="Q32" s="69">
        <f t="shared" si="5"/>
        <v>13502.955000000002</v>
      </c>
      <c r="R32" s="40">
        <f t="shared" si="6"/>
        <v>1.3560000006691553E-3</v>
      </c>
    </row>
    <row r="33" spans="1:21" s="40" customFormat="1" ht="12.95" customHeight="1" x14ac:dyDescent="0.2">
      <c r="A33" s="64" t="s">
        <v>89</v>
      </c>
      <c r="B33" s="65" t="s">
        <v>35</v>
      </c>
      <c r="C33" s="66">
        <v>28535.33</v>
      </c>
      <c r="D33" s="67"/>
      <c r="E33" s="68">
        <f t="shared" si="0"/>
        <v>-3165.9996148103128</v>
      </c>
      <c r="F33" s="40">
        <f t="shared" si="1"/>
        <v>-3166</v>
      </c>
      <c r="G33" s="40">
        <f t="shared" si="2"/>
        <v>2.6719999987108167E-3</v>
      </c>
      <c r="J33" s="40">
        <f t="shared" si="7"/>
        <v>2.6719999987108167E-3</v>
      </c>
      <c r="O33" s="40">
        <f t="shared" ca="1" si="3"/>
        <v>-2.9483296325754299E-3</v>
      </c>
      <c r="P33" s="40">
        <f t="shared" ca="1" si="4"/>
        <v>0.18628565675985498</v>
      </c>
      <c r="Q33" s="69">
        <f t="shared" si="5"/>
        <v>13516.830000000002</v>
      </c>
      <c r="R33" s="40">
        <f t="shared" si="6"/>
        <v>2.6719999987108167E-3</v>
      </c>
    </row>
    <row r="34" spans="1:21" x14ac:dyDescent="0.2">
      <c r="A34" s="31" t="s">
        <v>114</v>
      </c>
      <c r="B34" s="33" t="s">
        <v>35</v>
      </c>
      <c r="C34" s="32">
        <v>28535.382000000001</v>
      </c>
      <c r="D34" s="8"/>
      <c r="E34" s="11">
        <f t="shared" si="0"/>
        <v>-3165.9921186038259</v>
      </c>
      <c r="F34">
        <f t="shared" si="1"/>
        <v>-3166</v>
      </c>
      <c r="G34">
        <f t="shared" si="2"/>
        <v>5.4671999998390675E-2</v>
      </c>
      <c r="J34">
        <f t="shared" si="7"/>
        <v>5.4671999998390675E-2</v>
      </c>
      <c r="O34">
        <f t="shared" ca="1" si="3"/>
        <v>-2.9483296325754299E-3</v>
      </c>
      <c r="P34">
        <f t="shared" ca="1" si="4"/>
        <v>0.18628565675985498</v>
      </c>
      <c r="Q34" s="2">
        <f t="shared" si="5"/>
        <v>13516.882000000001</v>
      </c>
      <c r="R34">
        <f t="shared" si="6"/>
        <v>5.4671999998390675E-2</v>
      </c>
    </row>
    <row r="35" spans="1:21" x14ac:dyDescent="0.2">
      <c r="A35" s="31" t="s">
        <v>118</v>
      </c>
      <c r="B35" s="33" t="s">
        <v>35</v>
      </c>
      <c r="C35" s="32">
        <v>28549.200000000001</v>
      </c>
      <c r="D35" s="12"/>
      <c r="E35" s="11">
        <f t="shared" si="0"/>
        <v>-3164.0001458877109</v>
      </c>
      <c r="F35">
        <f t="shared" si="1"/>
        <v>-3164</v>
      </c>
      <c r="G35">
        <f t="shared" si="2"/>
        <v>-1.0120000006281771E-3</v>
      </c>
      <c r="J35">
        <f t="shared" si="7"/>
        <v>-1.0120000006281771E-3</v>
      </c>
      <c r="O35">
        <f t="shared" ca="1" si="3"/>
        <v>-2.9455330947087688E-3</v>
      </c>
      <c r="P35">
        <f t="shared" ca="1" si="4"/>
        <v>0.18630014451042484</v>
      </c>
      <c r="Q35" s="2">
        <f t="shared" si="5"/>
        <v>13530.7</v>
      </c>
      <c r="R35">
        <f t="shared" si="6"/>
        <v>-1.0120000006281771E-3</v>
      </c>
    </row>
    <row r="36" spans="1:21" x14ac:dyDescent="0.2">
      <c r="A36" t="s">
        <v>25</v>
      </c>
      <c r="B36" s="3" t="s">
        <v>35</v>
      </c>
      <c r="C36" s="9">
        <v>28937.665000000001</v>
      </c>
      <c r="D36" s="9">
        <v>5.0000000000000001E-3</v>
      </c>
      <c r="E36">
        <f t="shared" si="0"/>
        <v>-3107.9998794840653</v>
      </c>
      <c r="F36">
        <f t="shared" si="1"/>
        <v>-3108</v>
      </c>
      <c r="G36">
        <f t="shared" si="2"/>
        <v>8.3599999925354496E-4</v>
      </c>
      <c r="J36">
        <f t="shared" si="7"/>
        <v>8.3599999925354496E-4</v>
      </c>
      <c r="O36">
        <f t="shared" ca="1" si="3"/>
        <v>-2.8672300344422573E-3</v>
      </c>
      <c r="P36">
        <f t="shared" ca="1" si="4"/>
        <v>0.18670580152638114</v>
      </c>
      <c r="Q36" s="2">
        <f t="shared" si="5"/>
        <v>13919.165000000001</v>
      </c>
      <c r="U36">
        <v>8.3599999925354496E-4</v>
      </c>
    </row>
    <row r="37" spans="1:21" x14ac:dyDescent="0.2">
      <c r="A37" s="31" t="s">
        <v>130</v>
      </c>
      <c r="B37" s="33" t="s">
        <v>28</v>
      </c>
      <c r="C37" s="32">
        <v>29974.81</v>
      </c>
      <c r="D37" s="8"/>
      <c r="E37" s="11">
        <f t="shared" si="0"/>
        <v>-2958.487320310885</v>
      </c>
      <c r="F37">
        <f t="shared" si="1"/>
        <v>-2958.5</v>
      </c>
      <c r="G37">
        <f t="shared" si="2"/>
        <v>8.7956999999732943E-2</v>
      </c>
      <c r="J37">
        <f t="shared" si="7"/>
        <v>8.7956999999732943E-2</v>
      </c>
      <c r="O37">
        <f t="shared" ca="1" si="3"/>
        <v>-2.6581888289093384E-3</v>
      </c>
      <c r="P37">
        <f t="shared" ca="1" si="4"/>
        <v>0.18778876088147869</v>
      </c>
      <c r="Q37" s="2">
        <f t="shared" si="5"/>
        <v>14956.310000000001</v>
      </c>
      <c r="S37">
        <f>G37</f>
        <v>8.7956999999732943E-2</v>
      </c>
    </row>
    <row r="38" spans="1:21" x14ac:dyDescent="0.2">
      <c r="A38" s="31" t="s">
        <v>74</v>
      </c>
      <c r="B38" s="33" t="s">
        <v>28</v>
      </c>
      <c r="C38" s="32">
        <v>30349.537</v>
      </c>
      <c r="D38" s="8"/>
      <c r="E38" s="11">
        <f t="shared" si="0"/>
        <v>-2904.4674939979895</v>
      </c>
      <c r="F38">
        <f t="shared" si="1"/>
        <v>-2904.5</v>
      </c>
      <c r="G38">
        <f t="shared" si="2"/>
        <v>0.22548899999674177</v>
      </c>
      <c r="J38">
        <f t="shared" si="7"/>
        <v>0.22548899999674177</v>
      </c>
      <c r="O38">
        <f t="shared" ca="1" si="3"/>
        <v>-2.5826823065094881E-3</v>
      </c>
      <c r="P38">
        <f t="shared" ca="1" si="4"/>
        <v>0.1881799301468651</v>
      </c>
      <c r="Q38" s="2">
        <f t="shared" si="5"/>
        <v>15331.037</v>
      </c>
      <c r="S38">
        <f>G38</f>
        <v>0.22548899999674177</v>
      </c>
    </row>
    <row r="39" spans="1:21" x14ac:dyDescent="0.2">
      <c r="A39" s="31" t="s">
        <v>74</v>
      </c>
      <c r="B39" s="33" t="s">
        <v>35</v>
      </c>
      <c r="C39" s="32">
        <v>31823.41</v>
      </c>
      <c r="D39" s="8"/>
      <c r="E39" s="11">
        <f t="shared" si="0"/>
        <v>-2691.9971796964674</v>
      </c>
      <c r="F39">
        <f t="shared" si="1"/>
        <v>-2692</v>
      </c>
      <c r="G39">
        <f t="shared" si="2"/>
        <v>1.956399999835412E-2</v>
      </c>
      <c r="J39">
        <f t="shared" si="7"/>
        <v>1.956399999835412E-2</v>
      </c>
      <c r="O39">
        <f t="shared" ca="1" si="3"/>
        <v>-2.2855501581767437E-3</v>
      </c>
      <c r="P39">
        <f t="shared" ca="1" si="4"/>
        <v>0.18971925364491349</v>
      </c>
      <c r="Q39" s="2">
        <f t="shared" si="5"/>
        <v>16804.91</v>
      </c>
      <c r="R39">
        <f>G39</f>
        <v>1.956399999835412E-2</v>
      </c>
    </row>
    <row r="40" spans="1:21" x14ac:dyDescent="0.2">
      <c r="A40" s="31" t="s">
        <v>74</v>
      </c>
      <c r="B40" s="33" t="s">
        <v>35</v>
      </c>
      <c r="C40" s="32">
        <v>32912.480000000003</v>
      </c>
      <c r="D40" s="8"/>
      <c r="E40" s="11">
        <f t="shared" si="0"/>
        <v>-2534.9992258725224</v>
      </c>
      <c r="F40">
        <f t="shared" si="1"/>
        <v>-2535</v>
      </c>
      <c r="G40">
        <f t="shared" si="2"/>
        <v>5.3699999989476055E-3</v>
      </c>
      <c r="J40">
        <f t="shared" si="7"/>
        <v>5.3699999989476055E-3</v>
      </c>
      <c r="O40">
        <f t="shared" ca="1" si="3"/>
        <v>-2.0660219356438457E-3</v>
      </c>
      <c r="P40">
        <f t="shared" ca="1" si="4"/>
        <v>0.19085654206464803</v>
      </c>
      <c r="Q40" s="2">
        <f t="shared" si="5"/>
        <v>17893.980000000003</v>
      </c>
      <c r="R40">
        <f>G40</f>
        <v>5.3699999989476055E-3</v>
      </c>
    </row>
    <row r="41" spans="1:21" x14ac:dyDescent="0.2">
      <c r="A41" s="31" t="s">
        <v>114</v>
      </c>
      <c r="B41" s="33" t="s">
        <v>35</v>
      </c>
      <c r="C41" s="32">
        <v>32940.212</v>
      </c>
      <c r="D41" s="8"/>
      <c r="E41" s="11">
        <f t="shared" si="0"/>
        <v>-2531.0014412898554</v>
      </c>
      <c r="F41">
        <f t="shared" si="1"/>
        <v>-2531</v>
      </c>
      <c r="G41">
        <f t="shared" si="2"/>
        <v>-9.9980000013601966E-3</v>
      </c>
      <c r="J41">
        <f t="shared" si="7"/>
        <v>-9.9980000013601966E-3</v>
      </c>
      <c r="O41">
        <f t="shared" ca="1" si="3"/>
        <v>-2.0604288599105239E-3</v>
      </c>
      <c r="P41">
        <f t="shared" ca="1" si="4"/>
        <v>0.19088551756578778</v>
      </c>
      <c r="Q41" s="2">
        <f t="shared" si="5"/>
        <v>17921.712</v>
      </c>
      <c r="R41">
        <f>G41</f>
        <v>-9.9980000013601966E-3</v>
      </c>
    </row>
    <row r="42" spans="1:21" x14ac:dyDescent="0.2">
      <c r="A42" s="31" t="s">
        <v>74</v>
      </c>
      <c r="B42" s="33" t="s">
        <v>35</v>
      </c>
      <c r="C42" s="32">
        <v>34334.510999999999</v>
      </c>
      <c r="D42" s="8"/>
      <c r="E42" s="11">
        <f t="shared" si="0"/>
        <v>-2330.0023411229495</v>
      </c>
      <c r="F42">
        <f t="shared" si="1"/>
        <v>-2330</v>
      </c>
      <c r="G42">
        <f t="shared" si="2"/>
        <v>-1.6240000004472677E-2</v>
      </c>
      <c r="J42">
        <f t="shared" si="7"/>
        <v>-1.6240000004472677E-2</v>
      </c>
      <c r="O42">
        <f t="shared" ca="1" si="3"/>
        <v>-1.7793768043110809E-3</v>
      </c>
      <c r="P42">
        <f t="shared" ca="1" si="4"/>
        <v>0.19234153649805941</v>
      </c>
      <c r="Q42" s="2">
        <f t="shared" si="5"/>
        <v>19316.010999999999</v>
      </c>
      <c r="R42">
        <f>G42</f>
        <v>-1.6240000004472677E-2</v>
      </c>
    </row>
    <row r="43" spans="1:21" x14ac:dyDescent="0.2">
      <c r="A43" s="31" t="s">
        <v>74</v>
      </c>
      <c r="B43" s="33" t="s">
        <v>35</v>
      </c>
      <c r="C43" s="32">
        <v>34660.559000000001</v>
      </c>
      <c r="D43" s="8"/>
      <c r="E43" s="11">
        <f t="shared" si="0"/>
        <v>-2282.9999731866465</v>
      </c>
      <c r="F43">
        <f t="shared" si="1"/>
        <v>-2283</v>
      </c>
      <c r="G43">
        <f t="shared" si="2"/>
        <v>1.8599999748403206E-4</v>
      </c>
      <c r="J43">
        <f t="shared" si="7"/>
        <v>1.8599999748403206E-4</v>
      </c>
      <c r="O43">
        <f t="shared" ca="1" si="3"/>
        <v>-1.7136581644445446E-3</v>
      </c>
      <c r="P43">
        <f t="shared" ca="1" si="4"/>
        <v>0.1926819986364513</v>
      </c>
      <c r="Q43" s="2">
        <f t="shared" si="5"/>
        <v>19642.059000000001</v>
      </c>
      <c r="R43">
        <f>G43</f>
        <v>1.8599999748403206E-4</v>
      </c>
    </row>
    <row r="44" spans="1:21" x14ac:dyDescent="0.2">
      <c r="A44" s="31" t="s">
        <v>74</v>
      </c>
      <c r="B44" s="33" t="s">
        <v>28</v>
      </c>
      <c r="C44" s="32">
        <v>35392.565999999999</v>
      </c>
      <c r="D44" s="8"/>
      <c r="E44" s="11">
        <f t="shared" si="0"/>
        <v>-2177.4754419950755</v>
      </c>
      <c r="F44">
        <f t="shared" si="1"/>
        <v>-2177.5</v>
      </c>
      <c r="G44">
        <f t="shared" si="2"/>
        <v>0.17035499999474268</v>
      </c>
      <c r="J44">
        <f t="shared" si="7"/>
        <v>0.17035499999474268</v>
      </c>
      <c r="O44">
        <f t="shared" ca="1" si="3"/>
        <v>-1.5661407919781707E-3</v>
      </c>
      <c r="P44">
        <f t="shared" ca="1" si="4"/>
        <v>0.19344622747901177</v>
      </c>
      <c r="Q44" s="2">
        <f t="shared" si="5"/>
        <v>20374.065999999999</v>
      </c>
      <c r="S44">
        <f>G44</f>
        <v>0.17035499999474268</v>
      </c>
    </row>
    <row r="45" spans="1:21" x14ac:dyDescent="0.2">
      <c r="A45" s="31" t="s">
        <v>74</v>
      </c>
      <c r="B45" s="33" t="s">
        <v>28</v>
      </c>
      <c r="C45" s="32">
        <v>35399.557999999997</v>
      </c>
      <c r="D45" s="8"/>
      <c r="E45" s="11">
        <f t="shared" si="0"/>
        <v>-2176.4674905382026</v>
      </c>
      <c r="F45">
        <f t="shared" si="1"/>
        <v>-2176.5</v>
      </c>
      <c r="G45">
        <f t="shared" si="2"/>
        <v>0.22551299999031471</v>
      </c>
      <c r="J45">
        <f t="shared" si="7"/>
        <v>0.22551299999031471</v>
      </c>
      <c r="O45">
        <f t="shared" ca="1" si="3"/>
        <v>-1.5647425230448401E-3</v>
      </c>
      <c r="P45">
        <f t="shared" ca="1" si="4"/>
        <v>0.19345347135429672</v>
      </c>
      <c r="Q45" s="2">
        <f t="shared" si="5"/>
        <v>20381.057999999997</v>
      </c>
      <c r="S45">
        <f>G45</f>
        <v>0.22551299999031471</v>
      </c>
    </row>
    <row r="46" spans="1:21" x14ac:dyDescent="0.2">
      <c r="A46" s="31" t="s">
        <v>74</v>
      </c>
      <c r="B46" s="33" t="s">
        <v>35</v>
      </c>
      <c r="C46" s="32">
        <v>36852.639999999999</v>
      </c>
      <c r="D46" s="8"/>
      <c r="E46" s="11">
        <f t="shared" si="0"/>
        <v>-1966.9943614111442</v>
      </c>
      <c r="F46">
        <f t="shared" si="1"/>
        <v>-1967</v>
      </c>
      <c r="G46">
        <f t="shared" si="2"/>
        <v>3.9113999999244697E-2</v>
      </c>
      <c r="J46">
        <f t="shared" si="7"/>
        <v>3.9113999999244697E-2</v>
      </c>
      <c r="O46">
        <f t="shared" ca="1" si="3"/>
        <v>-1.2718051815120875E-3</v>
      </c>
      <c r="P46">
        <f t="shared" ca="1" si="4"/>
        <v>0.1949710632264903</v>
      </c>
      <c r="Q46" s="2">
        <f t="shared" si="5"/>
        <v>21834.14</v>
      </c>
      <c r="R46">
        <f>G46</f>
        <v>3.9113999999244697E-2</v>
      </c>
    </row>
    <row r="47" spans="1:21" x14ac:dyDescent="0.2">
      <c r="A47" s="31" t="s">
        <v>74</v>
      </c>
      <c r="B47" s="33" t="s">
        <v>35</v>
      </c>
      <c r="C47" s="32">
        <v>37317.339999999997</v>
      </c>
      <c r="D47" s="8"/>
      <c r="E47" s="11">
        <f t="shared" si="0"/>
        <v>-1900.0042238240408</v>
      </c>
      <c r="F47">
        <f t="shared" si="1"/>
        <v>-1900</v>
      </c>
      <c r="G47">
        <f t="shared" si="2"/>
        <v>-2.9300000009243377E-2</v>
      </c>
      <c r="J47">
        <f t="shared" si="7"/>
        <v>-2.9300000009243377E-2</v>
      </c>
      <c r="O47">
        <f t="shared" ca="1" si="3"/>
        <v>-1.1781211629789401E-3</v>
      </c>
      <c r="P47">
        <f t="shared" ca="1" si="4"/>
        <v>0.19545640287058083</v>
      </c>
      <c r="Q47" s="2">
        <f t="shared" si="5"/>
        <v>22298.839999999997</v>
      </c>
      <c r="R47">
        <f>G47</f>
        <v>-2.9300000009243377E-2</v>
      </c>
    </row>
    <row r="48" spans="1:21" x14ac:dyDescent="0.2">
      <c r="A48" s="31" t="s">
        <v>74</v>
      </c>
      <c r="B48" s="33" t="s">
        <v>28</v>
      </c>
      <c r="C48" s="32">
        <v>37730.305999999997</v>
      </c>
      <c r="D48" s="8"/>
      <c r="E48" s="11">
        <f t="shared" si="0"/>
        <v>-1840.4719467446434</v>
      </c>
      <c r="F48">
        <f t="shared" si="1"/>
        <v>-1840.5</v>
      </c>
      <c r="G48">
        <f t="shared" si="2"/>
        <v>0.19460099999560043</v>
      </c>
      <c r="J48">
        <f t="shared" si="7"/>
        <v>0.19460099999560043</v>
      </c>
      <c r="O48">
        <f t="shared" ca="1" si="3"/>
        <v>-1.0949241614457714E-3</v>
      </c>
      <c r="P48">
        <f t="shared" ca="1" si="4"/>
        <v>0.19588741345003438</v>
      </c>
      <c r="Q48" s="2">
        <f t="shared" si="5"/>
        <v>22711.805999999997</v>
      </c>
      <c r="S48">
        <f>G48</f>
        <v>0.19460099999560043</v>
      </c>
    </row>
    <row r="49" spans="1:21" x14ac:dyDescent="0.2">
      <c r="A49" s="31" t="s">
        <v>74</v>
      </c>
      <c r="B49" s="33" t="s">
        <v>28</v>
      </c>
      <c r="C49" s="32">
        <v>37730.326000000001</v>
      </c>
      <c r="D49" s="8"/>
      <c r="E49" s="11">
        <f t="shared" si="0"/>
        <v>-1840.4690635883017</v>
      </c>
      <c r="F49">
        <f t="shared" si="1"/>
        <v>-1840.5</v>
      </c>
      <c r="G49">
        <f t="shared" si="2"/>
        <v>0.21460099999967497</v>
      </c>
      <c r="J49">
        <f t="shared" si="7"/>
        <v>0.21460099999967497</v>
      </c>
      <c r="O49">
        <f t="shared" ca="1" si="3"/>
        <v>-1.0949241614457714E-3</v>
      </c>
      <c r="P49">
        <f t="shared" ca="1" si="4"/>
        <v>0.19588741345003438</v>
      </c>
      <c r="Q49" s="2">
        <f t="shared" si="5"/>
        <v>22711.826000000001</v>
      </c>
      <c r="S49">
        <f>G49</f>
        <v>0.21460099999967497</v>
      </c>
    </row>
    <row r="50" spans="1:21" x14ac:dyDescent="0.2">
      <c r="A50" s="31" t="s">
        <v>74</v>
      </c>
      <c r="B50" s="33" t="s">
        <v>35</v>
      </c>
      <c r="C50" s="32">
        <v>38413.406999999999</v>
      </c>
      <c r="D50" s="8"/>
      <c r="E50" s="11">
        <f t="shared" si="0"/>
        <v>-1741.9975977541371</v>
      </c>
      <c r="F50">
        <f t="shared" si="1"/>
        <v>-1742</v>
      </c>
      <c r="G50">
        <f t="shared" si="2"/>
        <v>1.6663999995216727E-2</v>
      </c>
      <c r="J50">
        <f t="shared" si="7"/>
        <v>1.6663999995216727E-2</v>
      </c>
      <c r="O50">
        <f t="shared" ca="1" si="3"/>
        <v>-9.5719467151271151E-4</v>
      </c>
      <c r="P50">
        <f t="shared" ca="1" si="4"/>
        <v>0.19660093516560034</v>
      </c>
      <c r="Q50" s="2">
        <f t="shared" si="5"/>
        <v>23394.906999999999</v>
      </c>
      <c r="R50">
        <f>G50</f>
        <v>1.6663999995216727E-2</v>
      </c>
    </row>
    <row r="51" spans="1:21" x14ac:dyDescent="0.2">
      <c r="A51" s="31" t="s">
        <v>74</v>
      </c>
      <c r="B51" s="33" t="s">
        <v>28</v>
      </c>
      <c r="C51" s="32">
        <v>38708.432000000001</v>
      </c>
      <c r="D51" s="8"/>
      <c r="E51" s="11">
        <f t="shared" si="0"/>
        <v>-1699.4674377764409</v>
      </c>
      <c r="F51">
        <f t="shared" si="1"/>
        <v>-1699.5</v>
      </c>
      <c r="G51">
        <f t="shared" si="2"/>
        <v>0.22587899999780348</v>
      </c>
      <c r="J51">
        <f t="shared" si="7"/>
        <v>0.22587899999780348</v>
      </c>
      <c r="O51">
        <f t="shared" ca="1" si="3"/>
        <v>-8.9776824184616263E-4</v>
      </c>
      <c r="P51">
        <f t="shared" ca="1" si="4"/>
        <v>0.19690879986521001</v>
      </c>
      <c r="Q51" s="2">
        <f t="shared" si="5"/>
        <v>23689.932000000001</v>
      </c>
      <c r="S51">
        <f>G51</f>
        <v>0.22587899999780348</v>
      </c>
    </row>
    <row r="52" spans="1:21" x14ac:dyDescent="0.2">
      <c r="A52" s="31" t="s">
        <v>74</v>
      </c>
      <c r="B52" s="33" t="s">
        <v>35</v>
      </c>
      <c r="C52" s="32">
        <v>38739.432999999997</v>
      </c>
      <c r="D52" s="8"/>
      <c r="E52" s="11">
        <f t="shared" si="0"/>
        <v>-1694.9984012898096</v>
      </c>
      <c r="F52">
        <f t="shared" si="1"/>
        <v>-1695</v>
      </c>
      <c r="G52">
        <f t="shared" si="2"/>
        <v>1.1089999992691446E-2</v>
      </c>
      <c r="J52">
        <f t="shared" si="7"/>
        <v>1.1089999992691446E-2</v>
      </c>
      <c r="O52">
        <f t="shared" ca="1" si="3"/>
        <v>-8.9147603164617482E-4</v>
      </c>
      <c r="P52">
        <f t="shared" ca="1" si="4"/>
        <v>0.19694139730399221</v>
      </c>
      <c r="Q52" s="2">
        <f t="shared" si="5"/>
        <v>23720.932999999997</v>
      </c>
      <c r="R52">
        <f>G52</f>
        <v>1.1089999992691446E-2</v>
      </c>
    </row>
    <row r="53" spans="1:21" x14ac:dyDescent="0.2">
      <c r="A53" s="31" t="s">
        <v>74</v>
      </c>
      <c r="B53" s="33" t="s">
        <v>35</v>
      </c>
      <c r="C53" s="32">
        <v>40473.618000000002</v>
      </c>
      <c r="D53" s="8"/>
      <c r="E53" s="11">
        <f t="shared" ref="E53:E84" si="8">+(C53-C$7)/C$8</f>
        <v>-1445.0020773141439</v>
      </c>
      <c r="F53">
        <f t="shared" ref="F53:F84" si="9">ROUND(2*E53,0)/2</f>
        <v>-1445</v>
      </c>
      <c r="G53">
        <f t="shared" ref="G53:G84" si="10">+C53-(C$7+F53*C$8)</f>
        <v>-1.4410000003408641E-2</v>
      </c>
      <c r="J53">
        <f t="shared" si="7"/>
        <v>-1.4410000003408641E-2</v>
      </c>
      <c r="O53">
        <f t="shared" ref="O53:O84" ca="1" si="11">+C$11+C$12*$F53</f>
        <v>-5.4190879831353487E-4</v>
      </c>
      <c r="P53">
        <f t="shared" ref="P53:P84" ca="1" si="12">+D$11+D$12*$F53</f>
        <v>0.19875236612522559</v>
      </c>
      <c r="Q53" s="2">
        <f t="shared" ref="Q53:Q84" si="13">+C53-15018.5</f>
        <v>25455.118000000002</v>
      </c>
      <c r="R53">
        <f>G53</f>
        <v>-1.4410000003408641E-2</v>
      </c>
    </row>
    <row r="54" spans="1:21" x14ac:dyDescent="0.2">
      <c r="A54" s="31" t="s">
        <v>74</v>
      </c>
      <c r="B54" s="33" t="s">
        <v>35</v>
      </c>
      <c r="C54" s="32">
        <v>40619.315000000002</v>
      </c>
      <c r="D54" s="8"/>
      <c r="E54" s="11">
        <f t="shared" si="8"/>
        <v>-1423.9987158421657</v>
      </c>
      <c r="F54">
        <f t="shared" si="9"/>
        <v>-1424</v>
      </c>
      <c r="G54">
        <f t="shared" si="10"/>
        <v>8.908000003430061E-3</v>
      </c>
      <c r="J54">
        <f t="shared" si="7"/>
        <v>8.908000003430061E-3</v>
      </c>
      <c r="O54">
        <f t="shared" ca="1" si="11"/>
        <v>-5.1254515071359318E-4</v>
      </c>
      <c r="P54">
        <f t="shared" ca="1" si="12"/>
        <v>0.1989044875062092</v>
      </c>
      <c r="Q54" s="2">
        <f t="shared" si="13"/>
        <v>25600.815000000002</v>
      </c>
      <c r="R54">
        <f>G54</f>
        <v>8.908000003430061E-3</v>
      </c>
    </row>
    <row r="55" spans="1:21" x14ac:dyDescent="0.2">
      <c r="A55" s="31" t="s">
        <v>74</v>
      </c>
      <c r="B55" s="33" t="s">
        <v>35</v>
      </c>
      <c r="C55" s="32">
        <v>40924.519</v>
      </c>
      <c r="D55" s="8"/>
      <c r="E55" s="11">
        <f t="shared" si="8"/>
        <v>-1380.0011734446311</v>
      </c>
      <c r="F55">
        <f t="shared" si="9"/>
        <v>-1380</v>
      </c>
      <c r="G55">
        <f t="shared" si="10"/>
        <v>-8.1400000053690746E-3</v>
      </c>
      <c r="J55">
        <f t="shared" si="7"/>
        <v>-8.1400000053690746E-3</v>
      </c>
      <c r="O55">
        <f t="shared" ca="1" si="11"/>
        <v>-4.5102131764704844E-4</v>
      </c>
      <c r="P55">
        <f t="shared" ca="1" si="12"/>
        <v>0.19922321801874626</v>
      </c>
      <c r="Q55" s="2">
        <f t="shared" si="13"/>
        <v>25906.019</v>
      </c>
      <c r="R55">
        <f>G55</f>
        <v>-8.1400000053690746E-3</v>
      </c>
    </row>
    <row r="56" spans="1:21" x14ac:dyDescent="0.2">
      <c r="A56" s="31" t="s">
        <v>74</v>
      </c>
      <c r="B56" s="33" t="s">
        <v>28</v>
      </c>
      <c r="C56" s="32">
        <v>41330.514000000003</v>
      </c>
      <c r="D56" s="8"/>
      <c r="E56" s="11">
        <f t="shared" si="8"/>
        <v>-1321.4738205079486</v>
      </c>
      <c r="F56">
        <f t="shared" si="9"/>
        <v>-1321.5</v>
      </c>
      <c r="G56">
        <f t="shared" si="10"/>
        <v>0.18160299999726703</v>
      </c>
      <c r="J56">
        <f t="shared" si="7"/>
        <v>0.18160299999726703</v>
      </c>
      <c r="O56">
        <f t="shared" ca="1" si="11"/>
        <v>-3.6922258504721054E-4</v>
      </c>
      <c r="P56">
        <f t="shared" ca="1" si="12"/>
        <v>0.19964698472291489</v>
      </c>
      <c r="Q56" s="2">
        <f t="shared" si="13"/>
        <v>26312.014000000003</v>
      </c>
      <c r="S56">
        <f>G56</f>
        <v>0.18160299999726703</v>
      </c>
    </row>
    <row r="57" spans="1:21" x14ac:dyDescent="0.2">
      <c r="A57" s="31" t="s">
        <v>74</v>
      </c>
      <c r="B57" s="33" t="s">
        <v>28</v>
      </c>
      <c r="C57" s="32">
        <v>41351.339999999997</v>
      </c>
      <c r="D57" s="8"/>
      <c r="E57" s="11">
        <f t="shared" si="8"/>
        <v>-1318.4715898098884</v>
      </c>
      <c r="F57">
        <f t="shared" si="9"/>
        <v>-1318.5</v>
      </c>
      <c r="G57">
        <f t="shared" si="10"/>
        <v>0.19707699998980388</v>
      </c>
      <c r="J57">
        <f t="shared" si="7"/>
        <v>0.19707699998980388</v>
      </c>
      <c r="O57">
        <f t="shared" ca="1" si="11"/>
        <v>-3.6502777824721903E-4</v>
      </c>
      <c r="P57">
        <f t="shared" ca="1" si="12"/>
        <v>0.19966871634876968</v>
      </c>
      <c r="Q57" s="2">
        <f t="shared" si="13"/>
        <v>26332.839999999997</v>
      </c>
      <c r="S57">
        <f>G57</f>
        <v>0.19707699998980388</v>
      </c>
    </row>
    <row r="58" spans="1:21" x14ac:dyDescent="0.2">
      <c r="A58" s="31" t="s">
        <v>74</v>
      </c>
      <c r="B58" s="33" t="s">
        <v>35</v>
      </c>
      <c r="C58" s="32">
        <v>41389.321000000004</v>
      </c>
      <c r="D58" s="8"/>
      <c r="E58" s="11">
        <f t="shared" si="8"/>
        <v>-1312.9963317601871</v>
      </c>
      <c r="F58">
        <f t="shared" si="9"/>
        <v>-1313</v>
      </c>
      <c r="G58">
        <f t="shared" si="10"/>
        <v>2.5445999999647029E-2</v>
      </c>
      <c r="J58">
        <f t="shared" si="7"/>
        <v>2.5445999999647029E-2</v>
      </c>
      <c r="O58">
        <f t="shared" ca="1" si="11"/>
        <v>-3.5733729911390085E-4</v>
      </c>
      <c r="P58">
        <f t="shared" ca="1" si="12"/>
        <v>0.19970855766283682</v>
      </c>
      <c r="Q58" s="2">
        <f t="shared" si="13"/>
        <v>26370.821000000004</v>
      </c>
      <c r="R58">
        <f>G58</f>
        <v>2.5445999999647029E-2</v>
      </c>
    </row>
    <row r="59" spans="1:21" x14ac:dyDescent="0.2">
      <c r="A59" s="31" t="s">
        <v>74</v>
      </c>
      <c r="B59" s="33" t="s">
        <v>28</v>
      </c>
      <c r="C59" s="32">
        <v>41677.368999999999</v>
      </c>
      <c r="D59" s="8"/>
      <c r="E59" s="11">
        <f t="shared" si="8"/>
        <v>-1271.4719608721093</v>
      </c>
      <c r="F59">
        <f t="shared" si="9"/>
        <v>-1271.5</v>
      </c>
      <c r="G59">
        <f t="shared" si="10"/>
        <v>0.19450299999880372</v>
      </c>
      <c r="J59">
        <f t="shared" si="7"/>
        <v>0.19450299999880372</v>
      </c>
      <c r="O59">
        <f t="shared" ca="1" si="11"/>
        <v>-2.9930913838068255E-4</v>
      </c>
      <c r="P59">
        <f t="shared" ca="1" si="12"/>
        <v>0.20000917848716157</v>
      </c>
      <c r="Q59" s="2">
        <f t="shared" si="13"/>
        <v>26658.868999999999</v>
      </c>
      <c r="S59">
        <f>G59</f>
        <v>0.19450299999880372</v>
      </c>
    </row>
    <row r="60" spans="1:21" x14ac:dyDescent="0.2">
      <c r="A60" s="31" t="s">
        <v>74</v>
      </c>
      <c r="B60" s="33" t="s">
        <v>28</v>
      </c>
      <c r="C60" s="32">
        <v>42454.294999999998</v>
      </c>
      <c r="D60" s="8"/>
      <c r="E60" s="11">
        <f t="shared" si="8"/>
        <v>-1159.4720046960858</v>
      </c>
      <c r="F60">
        <f t="shared" si="9"/>
        <v>-1159.5</v>
      </c>
      <c r="G60">
        <f t="shared" si="10"/>
        <v>0.19419899999775225</v>
      </c>
      <c r="J60">
        <f t="shared" si="7"/>
        <v>0.19419899999775225</v>
      </c>
      <c r="O60">
        <f t="shared" ca="1" si="11"/>
        <v>-1.4270301784765987E-4</v>
      </c>
      <c r="P60">
        <f t="shared" ca="1" si="12"/>
        <v>0.20082049251907411</v>
      </c>
      <c r="Q60" s="2">
        <f t="shared" si="13"/>
        <v>27435.794999999998</v>
      </c>
      <c r="S60">
        <f>G60</f>
        <v>0.19419899999775225</v>
      </c>
    </row>
    <row r="61" spans="1:21" x14ac:dyDescent="0.2">
      <c r="A61" t="s">
        <v>22</v>
      </c>
      <c r="B61" s="6" t="s">
        <v>28</v>
      </c>
      <c r="C61" s="9">
        <v>42471.423999999999</v>
      </c>
      <c r="D61" s="9"/>
      <c r="E61">
        <f t="shared" si="8"/>
        <v>-1157.00272544769</v>
      </c>
      <c r="F61" s="5">
        <f t="shared" si="9"/>
        <v>-1157</v>
      </c>
      <c r="G61">
        <f t="shared" si="10"/>
        <v>-1.8906000004790258E-2</v>
      </c>
      <c r="J61">
        <f>G61</f>
        <v>-1.8906000004790258E-2</v>
      </c>
      <c r="O61">
        <f t="shared" ca="1" si="11"/>
        <v>-1.3920734551433342E-4</v>
      </c>
      <c r="P61">
        <f t="shared" ca="1" si="12"/>
        <v>0.20083860220728644</v>
      </c>
      <c r="Q61" s="2">
        <f t="shared" si="13"/>
        <v>27452.923999999999</v>
      </c>
      <c r="U61">
        <v>-1.8906000004790258E-2</v>
      </c>
    </row>
    <row r="62" spans="1:21" x14ac:dyDescent="0.2">
      <c r="A62" t="s">
        <v>22</v>
      </c>
      <c r="B62" s="6" t="s">
        <v>28</v>
      </c>
      <c r="C62" s="9">
        <v>42478.373</v>
      </c>
      <c r="D62" s="9"/>
      <c r="E62">
        <f t="shared" si="8"/>
        <v>-1156.00097277695</v>
      </c>
      <c r="F62" s="5">
        <f t="shared" si="9"/>
        <v>-1156</v>
      </c>
      <c r="G62">
        <f t="shared" si="10"/>
        <v>-6.7480000070645474E-3</v>
      </c>
      <c r="J62">
        <f>G62</f>
        <v>-6.7480000070645474E-3</v>
      </c>
      <c r="O62">
        <f t="shared" ca="1" si="11"/>
        <v>-1.3780907658100285E-4</v>
      </c>
      <c r="P62">
        <f t="shared" ca="1" si="12"/>
        <v>0.20084584608257139</v>
      </c>
      <c r="Q62" s="2">
        <f t="shared" si="13"/>
        <v>27459.873</v>
      </c>
      <c r="R62">
        <f>G62</f>
        <v>-6.7480000070645474E-3</v>
      </c>
    </row>
    <row r="63" spans="1:21" x14ac:dyDescent="0.2">
      <c r="A63" t="s">
        <v>23</v>
      </c>
      <c r="B63" s="3" t="s">
        <v>28</v>
      </c>
      <c r="C63" s="9">
        <v>43189.36</v>
      </c>
      <c r="D63" s="9"/>
      <c r="E63">
        <f t="shared" si="8"/>
        <v>-1053.5066388999494</v>
      </c>
      <c r="F63" s="5">
        <f t="shared" si="9"/>
        <v>-1053.5</v>
      </c>
      <c r="G63">
        <f t="shared" si="10"/>
        <v>-4.6053000005485956E-2</v>
      </c>
      <c r="J63">
        <f>G63</f>
        <v>-4.6053000005485956E-2</v>
      </c>
      <c r="O63">
        <f t="shared" ca="1" si="11"/>
        <v>5.5134890853795766E-6</v>
      </c>
      <c r="P63">
        <f t="shared" ca="1" si="12"/>
        <v>0.20158834329927708</v>
      </c>
      <c r="Q63" s="2">
        <f t="shared" si="13"/>
        <v>28170.86</v>
      </c>
      <c r="S63" s="4"/>
      <c r="U63" s="4">
        <v>-4.6053000005485956E-2</v>
      </c>
    </row>
    <row r="64" spans="1:21" x14ac:dyDescent="0.2">
      <c r="A64" t="s">
        <v>24</v>
      </c>
      <c r="B64" s="6" t="s">
        <v>28</v>
      </c>
      <c r="C64" s="9">
        <v>43463.404999999999</v>
      </c>
      <c r="D64" s="9"/>
      <c r="E64">
        <f t="shared" si="8"/>
        <v>-1014.0009099241419</v>
      </c>
      <c r="F64" s="5">
        <f t="shared" si="9"/>
        <v>-1014</v>
      </c>
      <c r="G64">
        <f t="shared" si="10"/>
        <v>-6.3120000049821101E-3</v>
      </c>
      <c r="J64">
        <f>G64</f>
        <v>-6.3120000049821101E-3</v>
      </c>
      <c r="O64">
        <f t="shared" ca="1" si="11"/>
        <v>6.0745111951936723E-5</v>
      </c>
      <c r="P64">
        <f t="shared" ca="1" si="12"/>
        <v>0.20187447637303194</v>
      </c>
      <c r="Q64" s="2">
        <f t="shared" si="13"/>
        <v>28444.904999999999</v>
      </c>
      <c r="R64">
        <f>G64</f>
        <v>-6.3120000049821101E-3</v>
      </c>
    </row>
    <row r="65" spans="1:21" x14ac:dyDescent="0.2">
      <c r="A65" t="s">
        <v>25</v>
      </c>
      <c r="B65" s="3" t="s">
        <v>28</v>
      </c>
      <c r="C65" s="9">
        <v>44916.888700000003</v>
      </c>
      <c r="D65" s="9">
        <v>2.9999999999999997E-4</v>
      </c>
      <c r="E65">
        <f t="shared" si="8"/>
        <v>-804.46987260197079</v>
      </c>
      <c r="F65">
        <f t="shared" si="9"/>
        <v>-804.5</v>
      </c>
      <c r="G65">
        <f t="shared" si="10"/>
        <v>0.20898899999883724</v>
      </c>
      <c r="I65">
        <f>G65</f>
        <v>0.20898899999883724</v>
      </c>
      <c r="O65">
        <f t="shared" ca="1" si="11"/>
        <v>3.5368245348468916E-4</v>
      </c>
      <c r="P65">
        <f t="shared" ca="1" si="12"/>
        <v>0.20339206824522552</v>
      </c>
      <c r="Q65" s="2">
        <f t="shared" si="13"/>
        <v>29898.388700000003</v>
      </c>
      <c r="S65">
        <f>G65</f>
        <v>0.20898899999883724</v>
      </c>
    </row>
    <row r="66" spans="1:21" x14ac:dyDescent="0.2">
      <c r="A66" s="31" t="s">
        <v>215</v>
      </c>
      <c r="B66" s="33" t="s">
        <v>35</v>
      </c>
      <c r="C66" s="32">
        <v>44947.894</v>
      </c>
      <c r="D66" s="12"/>
      <c r="E66" s="11">
        <f t="shared" si="8"/>
        <v>-800.00021623672603</v>
      </c>
      <c r="F66">
        <f t="shared" si="9"/>
        <v>-800</v>
      </c>
      <c r="G66">
        <f t="shared" si="10"/>
        <v>-1.5000000057625584E-3</v>
      </c>
      <c r="J66">
        <f t="shared" ref="J65:J70" si="14">G66</f>
        <v>-1.5000000057625584E-3</v>
      </c>
      <c r="O66">
        <f t="shared" ca="1" si="11"/>
        <v>3.5997466368467676E-4</v>
      </c>
      <c r="P66">
        <f t="shared" ca="1" si="12"/>
        <v>0.20342466568400772</v>
      </c>
      <c r="Q66" s="2">
        <f t="shared" si="13"/>
        <v>29929.394</v>
      </c>
      <c r="R66">
        <f>G66</f>
        <v>-1.5000000057625584E-3</v>
      </c>
    </row>
    <row r="67" spans="1:21" x14ac:dyDescent="0.2">
      <c r="A67" t="s">
        <v>25</v>
      </c>
      <c r="B67" s="3" t="s">
        <v>35</v>
      </c>
      <c r="C67" s="9">
        <v>44947.8946</v>
      </c>
      <c r="D67" s="9">
        <v>2.9999999999999997E-4</v>
      </c>
      <c r="E67">
        <f t="shared" si="8"/>
        <v>-800.00012974203582</v>
      </c>
      <c r="F67">
        <f t="shared" si="9"/>
        <v>-800</v>
      </c>
      <c r="G67">
        <f t="shared" si="10"/>
        <v>-9.000000063679181E-4</v>
      </c>
      <c r="I67">
        <f>G67</f>
        <v>-9.000000063679181E-4</v>
      </c>
      <c r="O67">
        <f t="shared" ca="1" si="11"/>
        <v>3.5997466368467676E-4</v>
      </c>
      <c r="P67">
        <f t="shared" ca="1" si="12"/>
        <v>0.20342466568400772</v>
      </c>
      <c r="Q67" s="2">
        <f t="shared" si="13"/>
        <v>29929.3946</v>
      </c>
      <c r="R67">
        <f>G67</f>
        <v>-9.000000063679181E-4</v>
      </c>
    </row>
    <row r="68" spans="1:21" x14ac:dyDescent="0.2">
      <c r="A68" s="31" t="s">
        <v>223</v>
      </c>
      <c r="B68" s="33" t="s">
        <v>28</v>
      </c>
      <c r="C68" s="32">
        <v>46096.152300000002</v>
      </c>
      <c r="D68" s="8"/>
      <c r="E68" s="11">
        <f t="shared" si="8"/>
        <v>-634.46980628937513</v>
      </c>
      <c r="F68">
        <f t="shared" si="9"/>
        <v>-634.5</v>
      </c>
      <c r="G68">
        <f t="shared" si="10"/>
        <v>0.20944900000176858</v>
      </c>
      <c r="J68">
        <f t="shared" si="14"/>
        <v>0.20944900000176858</v>
      </c>
      <c r="O68">
        <f t="shared" ca="1" si="11"/>
        <v>5.9138817215088457E-4</v>
      </c>
      <c r="P68">
        <f t="shared" ca="1" si="12"/>
        <v>0.20462352704366421</v>
      </c>
      <c r="Q68" s="2">
        <f t="shared" si="13"/>
        <v>31077.652300000002</v>
      </c>
      <c r="S68">
        <f>G68</f>
        <v>0.20944900000176858</v>
      </c>
    </row>
    <row r="69" spans="1:21" x14ac:dyDescent="0.2">
      <c r="A69" t="s">
        <v>25</v>
      </c>
      <c r="B69" s="3" t="s">
        <v>28</v>
      </c>
      <c r="C69" s="9">
        <v>46096.152329999997</v>
      </c>
      <c r="D69" s="9">
        <v>5.0000000000000002E-5</v>
      </c>
      <c r="E69">
        <f t="shared" si="8"/>
        <v>-634.46980196464131</v>
      </c>
      <c r="F69">
        <f t="shared" si="9"/>
        <v>-634.5</v>
      </c>
      <c r="G69">
        <f t="shared" si="10"/>
        <v>0.20947899999737274</v>
      </c>
      <c r="I69">
        <f>G69</f>
        <v>0.20947899999737274</v>
      </c>
      <c r="O69">
        <f t="shared" ca="1" si="11"/>
        <v>5.9138817215088457E-4</v>
      </c>
      <c r="P69">
        <f t="shared" ca="1" si="12"/>
        <v>0.20462352704366421</v>
      </c>
      <c r="Q69" s="2">
        <f t="shared" si="13"/>
        <v>31077.652329999997</v>
      </c>
      <c r="S69">
        <f>G69</f>
        <v>0.20947899999737274</v>
      </c>
    </row>
    <row r="70" spans="1:21" x14ac:dyDescent="0.2">
      <c r="A70" t="s">
        <v>25</v>
      </c>
      <c r="B70" s="3" t="s">
        <v>35</v>
      </c>
      <c r="C70" s="9">
        <v>46113.283900000002</v>
      </c>
      <c r="D70" s="9">
        <v>6.9999999999999999E-4</v>
      </c>
      <c r="E70">
        <f t="shared" si="8"/>
        <v>-632.00015223065498</v>
      </c>
      <c r="F70">
        <f t="shared" si="9"/>
        <v>-632</v>
      </c>
      <c r="G70">
        <f t="shared" si="10"/>
        <v>-1.0560000009718351E-3</v>
      </c>
      <c r="I70">
        <f>G70</f>
        <v>-1.0560000009718351E-3</v>
      </c>
      <c r="O70">
        <f t="shared" ca="1" si="11"/>
        <v>5.948838444842109E-4</v>
      </c>
      <c r="P70">
        <f t="shared" ca="1" si="12"/>
        <v>0.20464163673187655</v>
      </c>
      <c r="Q70" s="2">
        <f t="shared" si="13"/>
        <v>31094.783900000002</v>
      </c>
      <c r="R70">
        <f>G70</f>
        <v>-1.0560000009718351E-3</v>
      </c>
    </row>
    <row r="71" spans="1:21" x14ac:dyDescent="0.2">
      <c r="A71" t="s">
        <v>26</v>
      </c>
      <c r="B71" s="3" t="s">
        <v>28</v>
      </c>
      <c r="C71" s="9">
        <v>47913.328000000001</v>
      </c>
      <c r="D71" s="9"/>
      <c r="E71">
        <f t="shared" si="8"/>
        <v>-372.50972416554998</v>
      </c>
      <c r="F71" s="5">
        <f t="shared" si="9"/>
        <v>-372.5</v>
      </c>
      <c r="G71">
        <f t="shared" si="10"/>
        <v>-6.7455000003974419E-2</v>
      </c>
      <c r="I71">
        <f>G71</f>
        <v>-6.7455000003974419E-2</v>
      </c>
      <c r="O71">
        <f t="shared" ca="1" si="11"/>
        <v>9.5773463268349144E-4</v>
      </c>
      <c r="P71">
        <f t="shared" ca="1" si="12"/>
        <v>0.2065214223683168</v>
      </c>
      <c r="Q71" s="2">
        <f t="shared" si="13"/>
        <v>32894.828000000001</v>
      </c>
      <c r="S71" s="4"/>
      <c r="U71" s="4">
        <v>-6.7455000003974419E-2</v>
      </c>
    </row>
    <row r="72" spans="1:21" x14ac:dyDescent="0.2">
      <c r="A72" t="s">
        <v>25</v>
      </c>
      <c r="B72" s="3" t="s">
        <v>28</v>
      </c>
      <c r="C72" s="9">
        <v>50147.269399999997</v>
      </c>
      <c r="D72" s="9">
        <v>5.0000000000000001E-4</v>
      </c>
      <c r="E72">
        <f t="shared" si="8"/>
        <v>-50.469608504850783</v>
      </c>
      <c r="F72">
        <f t="shared" si="9"/>
        <v>-50.5</v>
      </c>
      <c r="G72">
        <f t="shared" si="10"/>
        <v>0.21082099999330239</v>
      </c>
      <c r="J72">
        <f>G72</f>
        <v>0.21082099999330239</v>
      </c>
      <c r="O72">
        <f t="shared" ca="1" si="11"/>
        <v>1.407977229215932E-3</v>
      </c>
      <c r="P72">
        <f t="shared" ca="1" si="12"/>
        <v>0.20885395021006539</v>
      </c>
      <c r="Q72" s="2">
        <f t="shared" si="13"/>
        <v>35128.769399999997</v>
      </c>
      <c r="S72">
        <f>G72</f>
        <v>0.21082099999330239</v>
      </c>
    </row>
    <row r="73" spans="1:21" x14ac:dyDescent="0.2">
      <c r="A73" s="12" t="s">
        <v>38</v>
      </c>
      <c r="B73" s="10" t="s">
        <v>28</v>
      </c>
      <c r="C73" s="12">
        <v>50431.680399999997</v>
      </c>
      <c r="D73" s="12">
        <v>1E-4</v>
      </c>
      <c r="E73">
        <f t="shared" si="8"/>
        <v>-9.4695395974142205</v>
      </c>
      <c r="F73">
        <f t="shared" si="9"/>
        <v>-9.5</v>
      </c>
      <c r="G73">
        <f t="shared" si="10"/>
        <v>0.21129899999505142</v>
      </c>
      <c r="J73">
        <f>G73</f>
        <v>0.21129899999505142</v>
      </c>
      <c r="O73">
        <f t="shared" ca="1" si="11"/>
        <v>1.465306255482485E-3</v>
      </c>
      <c r="P73">
        <f t="shared" ca="1" si="12"/>
        <v>0.20915094909674767</v>
      </c>
      <c r="Q73" s="2">
        <f t="shared" si="13"/>
        <v>35413.180399999997</v>
      </c>
      <c r="S73">
        <f>G73</f>
        <v>0.21129899999505142</v>
      </c>
    </row>
    <row r="74" spans="1:21" x14ac:dyDescent="0.2">
      <c r="A74" s="11" t="s">
        <v>25</v>
      </c>
      <c r="B74" s="10" t="s">
        <v>35</v>
      </c>
      <c r="C74" s="12">
        <v>50497.369100000004</v>
      </c>
      <c r="D74" s="12">
        <v>4.0000000000000002E-4</v>
      </c>
      <c r="E74">
        <f t="shared" si="8"/>
        <v>0</v>
      </c>
      <c r="F74">
        <f t="shared" si="9"/>
        <v>0</v>
      </c>
      <c r="G74">
        <f t="shared" si="10"/>
        <v>0</v>
      </c>
      <c r="J74">
        <f>G74</f>
        <v>0</v>
      </c>
      <c r="O74">
        <f t="shared" ca="1" si="11"/>
        <v>1.4785898103491252E-3</v>
      </c>
      <c r="P74">
        <f t="shared" ca="1" si="12"/>
        <v>0.20921976591195454</v>
      </c>
      <c r="Q74" s="2">
        <f t="shared" si="13"/>
        <v>35478.869100000004</v>
      </c>
      <c r="R74">
        <f t="shared" ref="R74:R81" si="15">G74</f>
        <v>0</v>
      </c>
    </row>
    <row r="75" spans="1:21" x14ac:dyDescent="0.2">
      <c r="A75" s="11" t="s">
        <v>27</v>
      </c>
      <c r="B75" s="10"/>
      <c r="C75" s="12">
        <v>50823.399799999999</v>
      </c>
      <c r="D75" s="12">
        <v>1.1999999999999999E-3</v>
      </c>
      <c r="E75">
        <f t="shared" si="8"/>
        <v>46.999874006067266</v>
      </c>
      <c r="F75" s="5">
        <f t="shared" si="9"/>
        <v>47</v>
      </c>
      <c r="G75">
        <f t="shared" si="10"/>
        <v>-8.7400000484194607E-4</v>
      </c>
      <c r="I75">
        <f>G75</f>
        <v>-8.7400000484194607E-4</v>
      </c>
      <c r="O75">
        <f t="shared" ca="1" si="11"/>
        <v>1.5443084502156615E-3</v>
      </c>
      <c r="P75">
        <f t="shared" ca="1" si="12"/>
        <v>0.20956022805034641</v>
      </c>
      <c r="Q75" s="2">
        <f t="shared" si="13"/>
        <v>35804.899799999999</v>
      </c>
      <c r="R75">
        <f t="shared" si="15"/>
        <v>-8.7400000484194607E-4</v>
      </c>
    </row>
    <row r="76" spans="1:21" x14ac:dyDescent="0.2">
      <c r="A76" s="31" t="s">
        <v>252</v>
      </c>
      <c r="B76" s="33" t="s">
        <v>35</v>
      </c>
      <c r="C76" s="32">
        <v>51926.345999999998</v>
      </c>
      <c r="D76" s="8"/>
      <c r="E76" s="11">
        <f t="shared" si="8"/>
        <v>205.99819053107944</v>
      </c>
      <c r="F76">
        <f t="shared" si="9"/>
        <v>206</v>
      </c>
      <c r="G76">
        <f t="shared" si="10"/>
        <v>-1.2552000007417519E-2</v>
      </c>
      <c r="J76">
        <f t="shared" ref="J76:J92" si="16">G76</f>
        <v>-1.2552000007417519E-2</v>
      </c>
      <c r="O76">
        <f t="shared" ca="1" si="11"/>
        <v>1.7666332106152207E-3</v>
      </c>
      <c r="P76">
        <f t="shared" ca="1" si="12"/>
        <v>0.21071200422065084</v>
      </c>
      <c r="Q76" s="2">
        <f t="shared" si="13"/>
        <v>36907.845999999998</v>
      </c>
      <c r="R76">
        <f t="shared" si="15"/>
        <v>-1.2552000007417519E-2</v>
      </c>
    </row>
    <row r="77" spans="1:21" x14ac:dyDescent="0.2">
      <c r="A77" s="31" t="s">
        <v>255</v>
      </c>
      <c r="B77" s="33" t="s">
        <v>35</v>
      </c>
      <c r="C77" s="32">
        <v>52252.385000000002</v>
      </c>
      <c r="D77" s="8"/>
      <c r="E77" s="11">
        <f t="shared" si="8"/>
        <v>252.99926104702953</v>
      </c>
      <c r="F77">
        <f t="shared" si="9"/>
        <v>253</v>
      </c>
      <c r="G77">
        <f t="shared" si="10"/>
        <v>-5.1260000036563724E-3</v>
      </c>
      <c r="J77">
        <f t="shared" si="16"/>
        <v>-5.1260000036563724E-3</v>
      </c>
      <c r="O77">
        <f t="shared" ca="1" si="11"/>
        <v>1.8323518504817571E-3</v>
      </c>
      <c r="P77">
        <f t="shared" ca="1" si="12"/>
        <v>0.21105246635904273</v>
      </c>
      <c r="Q77" s="2">
        <f t="shared" si="13"/>
        <v>37233.885000000002</v>
      </c>
      <c r="R77">
        <f t="shared" si="15"/>
        <v>-5.1260000036563724E-3</v>
      </c>
    </row>
    <row r="78" spans="1:21" x14ac:dyDescent="0.2">
      <c r="A78" s="31" t="s">
        <v>259</v>
      </c>
      <c r="B78" s="33" t="s">
        <v>35</v>
      </c>
      <c r="C78" s="32">
        <v>52689.398999999998</v>
      </c>
      <c r="D78" s="8"/>
      <c r="E78" s="11">
        <f t="shared" si="8"/>
        <v>315.99824531104991</v>
      </c>
      <c r="F78">
        <f t="shared" si="9"/>
        <v>316</v>
      </c>
      <c r="G78">
        <f t="shared" si="10"/>
        <v>-1.2172000009741168E-2</v>
      </c>
      <c r="J78">
        <f t="shared" si="16"/>
        <v>-1.2172000009741168E-2</v>
      </c>
      <c r="O78">
        <f t="shared" ca="1" si="11"/>
        <v>1.9204427932815824E-3</v>
      </c>
      <c r="P78">
        <f t="shared" ca="1" si="12"/>
        <v>0.21150883050199354</v>
      </c>
      <c r="Q78" s="2">
        <f t="shared" si="13"/>
        <v>37670.898999999998</v>
      </c>
      <c r="R78">
        <f t="shared" si="15"/>
        <v>-1.2172000009741168E-2</v>
      </c>
    </row>
    <row r="79" spans="1:21" x14ac:dyDescent="0.2">
      <c r="A79" s="11" t="s">
        <v>21</v>
      </c>
      <c r="B79" s="11"/>
      <c r="C79" s="12">
        <v>52689.414400000001</v>
      </c>
      <c r="D79" s="12">
        <v>5.0000000000000001E-4</v>
      </c>
      <c r="E79" s="11">
        <f t="shared" si="8"/>
        <v>316.00046534143314</v>
      </c>
      <c r="F79">
        <f t="shared" si="9"/>
        <v>316</v>
      </c>
      <c r="G79">
        <f t="shared" si="10"/>
        <v>3.2279999941238202E-3</v>
      </c>
      <c r="K79">
        <f>G79</f>
        <v>3.2279999941238202E-3</v>
      </c>
      <c r="O79">
        <f t="shared" ca="1" si="11"/>
        <v>1.9204427932815824E-3</v>
      </c>
      <c r="P79">
        <f t="shared" ca="1" si="12"/>
        <v>0.21150883050199354</v>
      </c>
      <c r="Q79" s="2">
        <f t="shared" si="13"/>
        <v>37670.914400000001</v>
      </c>
      <c r="R79">
        <f t="shared" si="15"/>
        <v>3.2279999941238202E-3</v>
      </c>
    </row>
    <row r="80" spans="1:21" x14ac:dyDescent="0.2">
      <c r="A80" s="12" t="s">
        <v>38</v>
      </c>
      <c r="B80" s="10" t="s">
        <v>35</v>
      </c>
      <c r="C80" s="12">
        <v>52973.8223</v>
      </c>
      <c r="D80" s="12">
        <v>1E-4</v>
      </c>
      <c r="E80" s="11">
        <f t="shared" si="8"/>
        <v>357.00008735963661</v>
      </c>
      <c r="F80">
        <f t="shared" si="9"/>
        <v>357</v>
      </c>
      <c r="G80">
        <f t="shared" si="10"/>
        <v>6.0599999414989725E-4</v>
      </c>
      <c r="K80">
        <f>G80</f>
        <v>6.0599999414989725E-4</v>
      </c>
      <c r="O80">
        <f t="shared" ca="1" si="11"/>
        <v>1.9777718195481356E-3</v>
      </c>
      <c r="P80">
        <f t="shared" ca="1" si="12"/>
        <v>0.21180582938867581</v>
      </c>
      <c r="Q80" s="2">
        <f t="shared" si="13"/>
        <v>37955.3223</v>
      </c>
      <c r="R80">
        <f t="shared" si="15"/>
        <v>6.0599999414989725E-4</v>
      </c>
    </row>
    <row r="81" spans="1:19" x14ac:dyDescent="0.2">
      <c r="A81" s="31" t="s">
        <v>273</v>
      </c>
      <c r="B81" s="33" t="s">
        <v>35</v>
      </c>
      <c r="C81" s="32">
        <v>54492.990899999997</v>
      </c>
      <c r="D81" s="8"/>
      <c r="E81" s="11">
        <f t="shared" si="8"/>
        <v>576.00011647951521</v>
      </c>
      <c r="F81">
        <f t="shared" si="9"/>
        <v>576</v>
      </c>
      <c r="G81">
        <f t="shared" si="10"/>
        <v>8.0799998977454379E-4</v>
      </c>
      <c r="J81">
        <f t="shared" si="16"/>
        <v>8.0799998977454379E-4</v>
      </c>
      <c r="O81">
        <f t="shared" ca="1" si="11"/>
        <v>2.2839927159475281E-3</v>
      </c>
      <c r="P81">
        <f t="shared" ca="1" si="12"/>
        <v>0.21339223807607627</v>
      </c>
      <c r="Q81" s="2">
        <f t="shared" si="13"/>
        <v>39474.490899999997</v>
      </c>
      <c r="R81">
        <f t="shared" si="15"/>
        <v>8.0799998977454379E-4</v>
      </c>
    </row>
    <row r="82" spans="1:19" ht="12" customHeight="1" x14ac:dyDescent="0.2">
      <c r="A82" s="12" t="s">
        <v>40</v>
      </c>
      <c r="B82" s="10" t="s">
        <v>28</v>
      </c>
      <c r="C82" s="12">
        <v>54524.418799999999</v>
      </c>
      <c r="D82" s="12">
        <v>1E-4</v>
      </c>
      <c r="E82" s="11">
        <f t="shared" si="8"/>
        <v>580.53069393824967</v>
      </c>
      <c r="F82">
        <f t="shared" si="9"/>
        <v>580.5</v>
      </c>
      <c r="G82">
        <f t="shared" si="10"/>
        <v>0.21291899999778252</v>
      </c>
      <c r="K82">
        <f>G82</f>
        <v>0.21291899999778252</v>
      </c>
      <c r="O82">
        <f t="shared" ca="1" si="11"/>
        <v>2.2902849261475155E-3</v>
      </c>
      <c r="P82">
        <f t="shared" ca="1" si="12"/>
        <v>0.21342483551485847</v>
      </c>
      <c r="Q82" s="2">
        <f t="shared" si="13"/>
        <v>39505.918799999999</v>
      </c>
      <c r="S82">
        <f>G82</f>
        <v>0.21291899999778252</v>
      </c>
    </row>
    <row r="83" spans="1:19" ht="12" customHeight="1" x14ac:dyDescent="0.2">
      <c r="A83" s="31" t="s">
        <v>284</v>
      </c>
      <c r="B83" s="33" t="s">
        <v>28</v>
      </c>
      <c r="C83" s="32">
        <v>54857.3868</v>
      </c>
      <c r="D83" s="8"/>
      <c r="E83" s="11">
        <f t="shared" si="8"/>
        <v>628.53063396859784</v>
      </c>
      <c r="F83">
        <f t="shared" si="9"/>
        <v>628.5</v>
      </c>
      <c r="G83">
        <f t="shared" si="10"/>
        <v>0.21250299999519484</v>
      </c>
      <c r="J83">
        <f t="shared" si="16"/>
        <v>0.21250299999519484</v>
      </c>
      <c r="O83">
        <f t="shared" ca="1" si="11"/>
        <v>2.3574018349473824E-3</v>
      </c>
      <c r="P83">
        <f t="shared" ca="1" si="12"/>
        <v>0.21377254152853525</v>
      </c>
      <c r="Q83" s="2">
        <f t="shared" si="13"/>
        <v>39838.8868</v>
      </c>
      <c r="S83">
        <f>G83</f>
        <v>0.21250299999519484</v>
      </c>
    </row>
    <row r="84" spans="1:19" ht="12" customHeight="1" x14ac:dyDescent="0.2">
      <c r="A84" s="12" t="s">
        <v>41</v>
      </c>
      <c r="B84" s="10" t="s">
        <v>35</v>
      </c>
      <c r="C84" s="12">
        <v>54860.6486</v>
      </c>
      <c r="D84" s="12">
        <v>1E-3</v>
      </c>
      <c r="E84" s="11">
        <f t="shared" si="8"/>
        <v>629.00084793627946</v>
      </c>
      <c r="F84">
        <f t="shared" si="9"/>
        <v>629</v>
      </c>
      <c r="G84">
        <f t="shared" si="10"/>
        <v>5.8819999976549298E-3</v>
      </c>
      <c r="K84">
        <f>G84</f>
        <v>5.8819999976549298E-3</v>
      </c>
      <c r="O84">
        <f t="shared" ca="1" si="11"/>
        <v>2.3581009694140479E-3</v>
      </c>
      <c r="P84">
        <f t="shared" ca="1" si="12"/>
        <v>0.21377616346617773</v>
      </c>
      <c r="Q84" s="2">
        <f t="shared" si="13"/>
        <v>39842.1486</v>
      </c>
      <c r="R84">
        <f>G84</f>
        <v>5.8819999976549298E-3</v>
      </c>
    </row>
    <row r="85" spans="1:19" ht="12" customHeight="1" x14ac:dyDescent="0.2">
      <c r="A85" s="31" t="s">
        <v>296</v>
      </c>
      <c r="B85" s="33" t="s">
        <v>35</v>
      </c>
      <c r="C85" s="32">
        <v>55908.108399999997</v>
      </c>
      <c r="D85" s="8"/>
      <c r="E85" s="11">
        <f t="shared" ref="E85:E92" si="17">+(C85-C$7)/C$8</f>
        <v>780.00036616085436</v>
      </c>
      <c r="F85">
        <f t="shared" ref="F85:F93" si="18">ROUND(2*E85,0)/2</f>
        <v>780</v>
      </c>
      <c r="G85">
        <f t="shared" ref="G85:G92" si="19">+C85-(C$7+F85*C$8)</f>
        <v>2.5399999940418638E-3</v>
      </c>
      <c r="J85">
        <f t="shared" si="16"/>
        <v>2.5399999940418638E-3</v>
      </c>
      <c r="O85">
        <f t="shared" ref="O85:O92" ca="1" si="20">+C$11+C$12*$F85</f>
        <v>2.5692395783469624E-3</v>
      </c>
      <c r="P85">
        <f t="shared" ref="P85:P92" ca="1" si="21">+D$11+D$12*$F85</f>
        <v>0.2148699886342027</v>
      </c>
      <c r="Q85" s="2">
        <f t="shared" ref="Q85:Q92" si="22">+C85-15018.5</f>
        <v>40889.608399999997</v>
      </c>
      <c r="R85">
        <f>G85</f>
        <v>2.5399999940418638E-3</v>
      </c>
    </row>
    <row r="86" spans="1:19" ht="12" customHeight="1" x14ac:dyDescent="0.2">
      <c r="A86" s="13" t="s">
        <v>55</v>
      </c>
      <c r="B86" s="10" t="s">
        <v>28</v>
      </c>
      <c r="C86" s="12">
        <v>55953.410499999998</v>
      </c>
      <c r="D86" s="12">
        <v>1E-4</v>
      </c>
      <c r="E86" s="11">
        <f t="shared" si="17"/>
        <v>786.53101800502225</v>
      </c>
      <c r="F86">
        <f t="shared" si="18"/>
        <v>786.5</v>
      </c>
      <c r="G86">
        <f t="shared" si="19"/>
        <v>0.21516699999483535</v>
      </c>
      <c r="K86">
        <f>G86</f>
        <v>0.21516699999483535</v>
      </c>
      <c r="O86">
        <f t="shared" ca="1" si="20"/>
        <v>2.5783283264136109E-3</v>
      </c>
      <c r="P86">
        <f t="shared" ca="1" si="21"/>
        <v>0.21491707382355477</v>
      </c>
      <c r="Q86" s="2">
        <f t="shared" si="22"/>
        <v>40934.910499999998</v>
      </c>
      <c r="S86">
        <f>G86</f>
        <v>0.21516699999483535</v>
      </c>
    </row>
    <row r="87" spans="1:19" ht="12" customHeight="1" x14ac:dyDescent="0.2">
      <c r="A87" s="12" t="s">
        <v>42</v>
      </c>
      <c r="B87" s="10" t="s">
        <v>35</v>
      </c>
      <c r="C87" s="12">
        <v>55956.663099999998</v>
      </c>
      <c r="D87" s="12">
        <v>4.0000000000000002E-4</v>
      </c>
      <c r="E87" s="11">
        <f t="shared" si="17"/>
        <v>786.99990572078684</v>
      </c>
      <c r="F87">
        <f t="shared" si="18"/>
        <v>787</v>
      </c>
      <c r="G87">
        <f t="shared" si="19"/>
        <v>-6.5400000312365592E-4</v>
      </c>
      <c r="K87">
        <f>G87</f>
        <v>-6.5400000312365592E-4</v>
      </c>
      <c r="O87">
        <f t="shared" ca="1" si="20"/>
        <v>2.5790274608802764E-3</v>
      </c>
      <c r="P87">
        <f t="shared" ca="1" si="21"/>
        <v>0.21492069576119724</v>
      </c>
      <c r="Q87" s="2">
        <f t="shared" si="22"/>
        <v>40938.163099999998</v>
      </c>
      <c r="R87">
        <f t="shared" ref="R87:R92" si="23">G87</f>
        <v>-6.5400000312365592E-4</v>
      </c>
    </row>
    <row r="88" spans="1:19" ht="12" customHeight="1" x14ac:dyDescent="0.2">
      <c r="A88" s="13" t="s">
        <v>43</v>
      </c>
      <c r="B88" s="10" t="s">
        <v>35</v>
      </c>
      <c r="C88" s="12">
        <v>56254.9519</v>
      </c>
      <c r="D88" s="12">
        <v>5.0000000000000001E-4</v>
      </c>
      <c r="E88" s="11">
        <f t="shared" si="17"/>
        <v>830.00056798179867</v>
      </c>
      <c r="F88">
        <f t="shared" si="18"/>
        <v>830</v>
      </c>
      <c r="G88">
        <f t="shared" si="19"/>
        <v>3.9399999950546771E-3</v>
      </c>
      <c r="K88">
        <f>G88</f>
        <v>3.9399999950546771E-3</v>
      </c>
      <c r="O88">
        <f t="shared" ca="1" si="20"/>
        <v>2.6391530250134904E-3</v>
      </c>
      <c r="P88">
        <f t="shared" ca="1" si="21"/>
        <v>0.21523218239844938</v>
      </c>
      <c r="Q88" s="2">
        <f t="shared" si="22"/>
        <v>41236.4519</v>
      </c>
      <c r="R88">
        <f t="shared" si="23"/>
        <v>3.9399999950546771E-3</v>
      </c>
    </row>
    <row r="89" spans="1:19" ht="12" customHeight="1" x14ac:dyDescent="0.2">
      <c r="A89" s="14" t="s">
        <v>56</v>
      </c>
      <c r="B89" s="15" t="s">
        <v>35</v>
      </c>
      <c r="C89" s="16">
        <v>56650.349800000004</v>
      </c>
      <c r="D89" s="17">
        <v>5.0000000000000001E-3</v>
      </c>
      <c r="E89" s="11">
        <f t="shared" si="17"/>
        <v>887.00026611533031</v>
      </c>
      <c r="F89">
        <f t="shared" si="18"/>
        <v>887</v>
      </c>
      <c r="G89">
        <f t="shared" si="19"/>
        <v>1.8459999992046505E-3</v>
      </c>
      <c r="K89">
        <f>G89</f>
        <v>1.8459999992046505E-3</v>
      </c>
      <c r="O89">
        <f t="shared" ca="1" si="20"/>
        <v>2.7188543542133324E-3</v>
      </c>
      <c r="P89">
        <f t="shared" ca="1" si="21"/>
        <v>0.21564508328969059</v>
      </c>
      <c r="Q89" s="2">
        <f t="shared" si="22"/>
        <v>41631.849800000004</v>
      </c>
      <c r="R89">
        <f t="shared" si="23"/>
        <v>1.8459999992046505E-3</v>
      </c>
    </row>
    <row r="90" spans="1:19" ht="12" customHeight="1" x14ac:dyDescent="0.2">
      <c r="A90" s="31" t="s">
        <v>325</v>
      </c>
      <c r="B90" s="33" t="s">
        <v>35</v>
      </c>
      <c r="C90" s="32">
        <v>57018.001600000003</v>
      </c>
      <c r="D90" s="8"/>
      <c r="E90" s="11">
        <f t="shared" si="17"/>
        <v>940.00014704097327</v>
      </c>
      <c r="F90">
        <f t="shared" si="18"/>
        <v>940</v>
      </c>
      <c r="G90">
        <f t="shared" si="19"/>
        <v>1.0199999960605055E-3</v>
      </c>
      <c r="J90">
        <f t="shared" si="16"/>
        <v>1.0199999960605055E-3</v>
      </c>
      <c r="O90">
        <f t="shared" ca="1" si="20"/>
        <v>2.7929626076798521E-3</v>
      </c>
      <c r="P90">
        <f t="shared" ca="1" si="21"/>
        <v>0.21602900867979205</v>
      </c>
      <c r="Q90" s="2">
        <f t="shared" si="22"/>
        <v>41999.501600000003</v>
      </c>
      <c r="R90">
        <f t="shared" si="23"/>
        <v>1.0199999960605055E-3</v>
      </c>
    </row>
    <row r="91" spans="1:19" ht="12" customHeight="1" x14ac:dyDescent="0.2">
      <c r="A91" s="31" t="s">
        <v>325</v>
      </c>
      <c r="B91" s="33" t="s">
        <v>35</v>
      </c>
      <c r="C91" s="32">
        <v>57018.002</v>
      </c>
      <c r="D91" s="8"/>
      <c r="E91" s="11">
        <f t="shared" si="17"/>
        <v>940.0002047040997</v>
      </c>
      <c r="F91">
        <f t="shared" si="18"/>
        <v>940</v>
      </c>
      <c r="G91">
        <f t="shared" si="19"/>
        <v>1.4199999932316132E-3</v>
      </c>
      <c r="J91">
        <f t="shared" si="16"/>
        <v>1.4199999932316132E-3</v>
      </c>
      <c r="O91">
        <f t="shared" ca="1" si="20"/>
        <v>2.7929626076798521E-3</v>
      </c>
      <c r="P91">
        <f t="shared" ca="1" si="21"/>
        <v>0.21602900867979205</v>
      </c>
      <c r="Q91" s="2">
        <f t="shared" si="22"/>
        <v>41999.502</v>
      </c>
      <c r="R91">
        <f t="shared" si="23"/>
        <v>1.4199999932316132E-3</v>
      </c>
    </row>
    <row r="92" spans="1:19" ht="12" customHeight="1" x14ac:dyDescent="0.2">
      <c r="A92" s="31" t="s">
        <v>325</v>
      </c>
      <c r="B92" s="33" t="s">
        <v>35</v>
      </c>
      <c r="C92" s="32">
        <v>57018.0023</v>
      </c>
      <c r="D92" s="8"/>
      <c r="E92" s="11">
        <f t="shared" si="17"/>
        <v>940.00024795144475</v>
      </c>
      <c r="F92">
        <f t="shared" si="18"/>
        <v>940</v>
      </c>
      <c r="G92">
        <f t="shared" si="19"/>
        <v>1.7199999929289334E-3</v>
      </c>
      <c r="J92">
        <f t="shared" si="16"/>
        <v>1.7199999929289334E-3</v>
      </c>
      <c r="O92">
        <f t="shared" ca="1" si="20"/>
        <v>2.7929626076798521E-3</v>
      </c>
      <c r="P92">
        <f t="shared" ca="1" si="21"/>
        <v>0.21602900867979205</v>
      </c>
      <c r="Q92" s="2">
        <f t="shared" si="22"/>
        <v>41999.5023</v>
      </c>
      <c r="R92">
        <f t="shared" si="23"/>
        <v>1.7199999929289334E-3</v>
      </c>
    </row>
    <row r="93" spans="1:19" ht="12" customHeight="1" x14ac:dyDescent="0.2">
      <c r="A93" s="34" t="s">
        <v>333</v>
      </c>
      <c r="B93" s="35" t="s">
        <v>28</v>
      </c>
      <c r="C93" s="36">
        <v>57382.392999999996</v>
      </c>
      <c r="D93" s="37">
        <v>0.01</v>
      </c>
      <c r="E93" s="11">
        <f>+(C93-C$7)/C$8</f>
        <v>992.5300158198778</v>
      </c>
      <c r="F93">
        <f t="shared" si="18"/>
        <v>992.5</v>
      </c>
      <c r="G93">
        <f>+C93-(C$7+F93*C$8)</f>
        <v>0.20821499999146909</v>
      </c>
      <c r="K93">
        <f>G93</f>
        <v>0.20821499999146909</v>
      </c>
      <c r="O93">
        <f ca="1">+C$11+C$12*$F93</f>
        <v>2.8663717266797064E-3</v>
      </c>
      <c r="P93">
        <f ca="1">+D$11+D$12*$F93</f>
        <v>0.21640931213225106</v>
      </c>
      <c r="Q93" s="2">
        <f>+C93-15018.5</f>
        <v>42363.892999999996</v>
      </c>
      <c r="S93">
        <f>G93</f>
        <v>0.20821499999146909</v>
      </c>
    </row>
    <row r="94" spans="1:19" ht="12" customHeight="1" x14ac:dyDescent="0.2">
      <c r="A94" s="38" t="s">
        <v>335</v>
      </c>
      <c r="B94" s="39" t="s">
        <v>35</v>
      </c>
      <c r="C94" s="71">
        <v>60021.674400000004</v>
      </c>
      <c r="D94" s="72">
        <v>4.0000000000000002E-4</v>
      </c>
      <c r="E94" s="11">
        <f>+(C94-C$7)/C$8</f>
        <v>1373.0030610470874</v>
      </c>
      <c r="F94">
        <f t="shared" ref="F94" si="24">ROUND(2*E94,0)/2</f>
        <v>1373</v>
      </c>
      <c r="G94">
        <f>+C94-(C$7+F94*C$8)</f>
        <v>2.1233999999822117E-2</v>
      </c>
      <c r="K94">
        <f>G94</f>
        <v>2.1233999999822117E-2</v>
      </c>
      <c r="O94">
        <f ca="1">+C$11+C$12*$F94</f>
        <v>3.3984130558119847E-3</v>
      </c>
      <c r="P94">
        <f ca="1">+D$11+D$12*$F94</f>
        <v>0.21916560667816828</v>
      </c>
      <c r="Q94" s="2">
        <f>+C94-15018.5</f>
        <v>45003.174400000004</v>
      </c>
      <c r="R94">
        <f>G94</f>
        <v>2.1233999999822117E-2</v>
      </c>
    </row>
    <row r="95" spans="1:19" ht="12" customHeight="1" x14ac:dyDescent="0.2">
      <c r="B95" s="3"/>
      <c r="C95" s="8"/>
      <c r="D95" s="8"/>
      <c r="E95" s="11"/>
      <c r="Q95" s="2"/>
    </row>
    <row r="96" spans="1:19" ht="12" customHeight="1" x14ac:dyDescent="0.2">
      <c r="B96" s="3"/>
      <c r="C96" s="8"/>
      <c r="D96" s="8"/>
      <c r="E96" s="11"/>
      <c r="Q96" s="2"/>
    </row>
    <row r="97" spans="2:17" ht="12" customHeight="1" x14ac:dyDescent="0.2">
      <c r="B97" s="3"/>
      <c r="C97" s="8"/>
      <c r="D97" s="8"/>
      <c r="E97" s="11"/>
      <c r="Q97" s="2"/>
    </row>
    <row r="98" spans="2:17" ht="12" customHeight="1" x14ac:dyDescent="0.2">
      <c r="B98" s="3"/>
      <c r="C98" s="8"/>
      <c r="D98" s="8"/>
      <c r="E98" s="11"/>
      <c r="Q98" s="2"/>
    </row>
    <row r="99" spans="2:17" ht="12" customHeight="1" x14ac:dyDescent="0.2">
      <c r="B99" s="3"/>
      <c r="C99" s="8"/>
      <c r="D99" s="8"/>
      <c r="E99" s="11"/>
      <c r="Q99" s="2"/>
    </row>
    <row r="100" spans="2:17" ht="12" customHeight="1" x14ac:dyDescent="0.2">
      <c r="B100" s="3"/>
      <c r="C100" s="8"/>
      <c r="D100" s="8"/>
      <c r="E100" s="11"/>
      <c r="Q100" s="2"/>
    </row>
    <row r="101" spans="2:17" ht="12" customHeight="1" x14ac:dyDescent="0.2">
      <c r="B101" s="3"/>
      <c r="C101" s="8"/>
      <c r="D101" s="8"/>
      <c r="E101" s="11"/>
      <c r="Q101" s="2"/>
    </row>
    <row r="102" spans="2:17" ht="12" customHeight="1" x14ac:dyDescent="0.2">
      <c r="B102" s="3"/>
      <c r="C102" s="8"/>
      <c r="D102" s="8"/>
      <c r="E102" s="11"/>
      <c r="Q102" s="2"/>
    </row>
    <row r="103" spans="2:17" x14ac:dyDescent="0.2">
      <c r="B103" s="3"/>
      <c r="C103" s="8"/>
      <c r="D103" s="8"/>
      <c r="E103" s="11"/>
      <c r="Q103" s="2"/>
    </row>
    <row r="104" spans="2:17" x14ac:dyDescent="0.2">
      <c r="B104" s="3"/>
      <c r="C104" s="8"/>
      <c r="D104" s="8"/>
      <c r="E104" s="11"/>
      <c r="Q104" s="2"/>
    </row>
    <row r="105" spans="2:17" x14ac:dyDescent="0.2">
      <c r="B105" s="3"/>
      <c r="C105" s="8"/>
      <c r="D105" s="8"/>
      <c r="E105" s="11"/>
      <c r="Q105" s="2"/>
    </row>
    <row r="106" spans="2:17" x14ac:dyDescent="0.2">
      <c r="B106" s="3"/>
      <c r="C106" s="8"/>
      <c r="D106" s="8"/>
      <c r="E106" s="11"/>
      <c r="Q106" s="2"/>
    </row>
    <row r="107" spans="2:17" x14ac:dyDescent="0.2">
      <c r="B107" s="3"/>
      <c r="C107" s="8"/>
      <c r="D107" s="8"/>
      <c r="E107" s="11"/>
      <c r="Q107" s="2"/>
    </row>
    <row r="108" spans="2:17" x14ac:dyDescent="0.2">
      <c r="B108" s="3"/>
      <c r="C108" s="8"/>
      <c r="D108" s="8"/>
      <c r="E108" s="11"/>
      <c r="Q108" s="2"/>
    </row>
    <row r="109" spans="2:17" x14ac:dyDescent="0.2">
      <c r="B109" s="3"/>
      <c r="C109" s="8"/>
      <c r="D109" s="8"/>
      <c r="E109" s="11"/>
      <c r="Q109" s="2"/>
    </row>
    <row r="110" spans="2:17" x14ac:dyDescent="0.2">
      <c r="B110" s="3"/>
      <c r="C110" s="8"/>
      <c r="D110" s="8"/>
      <c r="E110" s="11"/>
      <c r="Q110" s="2"/>
    </row>
    <row r="111" spans="2:17" x14ac:dyDescent="0.2">
      <c r="B111" s="3"/>
      <c r="C111" s="8"/>
      <c r="D111" s="8"/>
      <c r="E111" s="11"/>
      <c r="Q111" s="2"/>
    </row>
    <row r="112" spans="2:17" x14ac:dyDescent="0.2">
      <c r="B112" s="3"/>
      <c r="C112" s="8"/>
      <c r="D112" s="8"/>
      <c r="E112" s="11"/>
      <c r="Q112" s="2"/>
    </row>
    <row r="113" spans="2:17" x14ac:dyDescent="0.2">
      <c r="B113" s="3"/>
      <c r="C113" s="8"/>
      <c r="D113" s="8"/>
      <c r="E113" s="11"/>
      <c r="Q113" s="2"/>
    </row>
    <row r="114" spans="2:17" x14ac:dyDescent="0.2">
      <c r="B114" s="3"/>
      <c r="C114" s="8"/>
      <c r="D114" s="8"/>
      <c r="E114" s="11"/>
      <c r="Q114" s="2"/>
    </row>
    <row r="115" spans="2:17" x14ac:dyDescent="0.2">
      <c r="B115" s="3"/>
      <c r="C115" s="8"/>
      <c r="D115" s="8"/>
      <c r="E115" s="11"/>
      <c r="Q115" s="2"/>
    </row>
    <row r="116" spans="2:17" x14ac:dyDescent="0.2">
      <c r="B116" s="3"/>
      <c r="C116" s="8"/>
      <c r="D116" s="8"/>
      <c r="E116" s="11"/>
      <c r="Q116" s="2"/>
    </row>
    <row r="117" spans="2:17" x14ac:dyDescent="0.2">
      <c r="B117" s="3"/>
      <c r="C117" s="8"/>
      <c r="D117" s="8"/>
      <c r="E117" s="11"/>
      <c r="Q117" s="2"/>
    </row>
    <row r="118" spans="2:17" x14ac:dyDescent="0.2">
      <c r="B118" s="3"/>
      <c r="C118" s="8"/>
      <c r="D118" s="8"/>
      <c r="E118" s="11"/>
      <c r="Q118" s="2"/>
    </row>
    <row r="119" spans="2:17" x14ac:dyDescent="0.2">
      <c r="B119" s="3"/>
      <c r="C119" s="8"/>
      <c r="D119" s="8"/>
      <c r="E119" s="11"/>
      <c r="Q119" s="2"/>
    </row>
    <row r="120" spans="2:17" x14ac:dyDescent="0.2">
      <c r="B120" s="3"/>
      <c r="C120" s="8"/>
      <c r="D120" s="8"/>
      <c r="E120" s="11"/>
      <c r="Q120" s="2"/>
    </row>
    <row r="121" spans="2:17" x14ac:dyDescent="0.2">
      <c r="B121" s="3"/>
      <c r="C121" s="8"/>
      <c r="D121" s="8"/>
      <c r="E121" s="11"/>
      <c r="Q121" s="2"/>
    </row>
    <row r="122" spans="2:17" x14ac:dyDescent="0.2">
      <c r="B122" s="3"/>
      <c r="C122" s="8"/>
      <c r="D122" s="8"/>
      <c r="E122" s="11"/>
      <c r="Q122" s="2"/>
    </row>
    <row r="123" spans="2:17" x14ac:dyDescent="0.2">
      <c r="B123" s="3"/>
      <c r="C123" s="8"/>
      <c r="D123" s="8"/>
      <c r="E123" s="11"/>
      <c r="Q123" s="2"/>
    </row>
    <row r="124" spans="2:17" x14ac:dyDescent="0.2">
      <c r="B124" s="3"/>
      <c r="C124" s="8"/>
      <c r="D124" s="8"/>
      <c r="E124" s="11"/>
      <c r="Q124" s="2"/>
    </row>
    <row r="125" spans="2:17" x14ac:dyDescent="0.2">
      <c r="B125" s="3"/>
      <c r="C125" s="8"/>
      <c r="D125" s="8"/>
      <c r="E125" s="11"/>
      <c r="Q125" s="2"/>
    </row>
    <row r="126" spans="2:17" x14ac:dyDescent="0.2">
      <c r="B126" s="3"/>
      <c r="C126" s="8"/>
      <c r="D126" s="8"/>
      <c r="E126" s="11"/>
      <c r="Q126" s="2"/>
    </row>
    <row r="127" spans="2:17" x14ac:dyDescent="0.2">
      <c r="B127" s="3"/>
      <c r="C127" s="8"/>
      <c r="D127" s="8"/>
      <c r="E127" s="11"/>
      <c r="Q127" s="2"/>
    </row>
    <row r="128" spans="2:17" x14ac:dyDescent="0.2">
      <c r="B128" s="3"/>
      <c r="C128" s="8"/>
      <c r="D128" s="8"/>
      <c r="E128" s="11"/>
      <c r="Q128" s="2"/>
    </row>
    <row r="129" spans="2:17" x14ac:dyDescent="0.2">
      <c r="B129" s="3"/>
      <c r="C129" s="8"/>
      <c r="D129" s="8"/>
      <c r="E129" s="11"/>
      <c r="Q129" s="2"/>
    </row>
    <row r="130" spans="2:17" x14ac:dyDescent="0.2">
      <c r="B130" s="3"/>
      <c r="C130" s="8"/>
      <c r="D130" s="8"/>
      <c r="E130" s="11"/>
      <c r="Q130" s="2"/>
    </row>
    <row r="131" spans="2:17" x14ac:dyDescent="0.2">
      <c r="B131" s="3"/>
      <c r="C131" s="8"/>
      <c r="D131" s="8"/>
      <c r="E131" s="11"/>
      <c r="Q131" s="2"/>
    </row>
    <row r="132" spans="2:17" x14ac:dyDescent="0.2">
      <c r="B132" s="3"/>
      <c r="C132" s="8"/>
      <c r="D132" s="8"/>
      <c r="E132" s="11"/>
      <c r="Q132" s="2"/>
    </row>
    <row r="133" spans="2:17" x14ac:dyDescent="0.2">
      <c r="B133" s="3"/>
      <c r="C133" s="8"/>
      <c r="D133" s="8"/>
      <c r="E133" s="11"/>
      <c r="Q133" s="2"/>
    </row>
    <row r="134" spans="2:17" x14ac:dyDescent="0.2">
      <c r="B134" s="3"/>
      <c r="C134" s="8"/>
      <c r="D134" s="8"/>
      <c r="E134" s="11"/>
      <c r="Q134" s="2"/>
    </row>
    <row r="135" spans="2:17" x14ac:dyDescent="0.2">
      <c r="B135" s="3"/>
      <c r="C135" s="8"/>
      <c r="D135" s="8"/>
      <c r="E135" s="11"/>
      <c r="Q135" s="2"/>
    </row>
    <row r="136" spans="2:17" x14ac:dyDescent="0.2">
      <c r="C136" s="8"/>
      <c r="D136" s="8"/>
      <c r="E136" s="11"/>
      <c r="Q136" s="2"/>
    </row>
    <row r="137" spans="2:17" x14ac:dyDescent="0.2">
      <c r="C137" s="8"/>
      <c r="D137" s="8"/>
      <c r="E137" s="11"/>
      <c r="Q137" s="2"/>
    </row>
    <row r="138" spans="2:17" x14ac:dyDescent="0.2">
      <c r="C138" s="8"/>
      <c r="D138" s="8"/>
      <c r="E138" s="11"/>
      <c r="Q138" s="2"/>
    </row>
    <row r="139" spans="2:17" x14ac:dyDescent="0.2">
      <c r="C139" s="8"/>
      <c r="D139" s="8"/>
      <c r="E139" s="11"/>
      <c r="Q139" s="2"/>
    </row>
    <row r="140" spans="2:17" x14ac:dyDescent="0.2">
      <c r="C140" s="8"/>
      <c r="D140" s="8"/>
      <c r="E140" s="11"/>
      <c r="Q140" s="2"/>
    </row>
    <row r="141" spans="2:17" x14ac:dyDescent="0.2">
      <c r="C141" s="8"/>
      <c r="D141" s="8"/>
      <c r="E141" s="11"/>
      <c r="Q141" s="2"/>
    </row>
    <row r="142" spans="2:17" x14ac:dyDescent="0.2">
      <c r="C142" s="8"/>
      <c r="D142" s="8"/>
      <c r="E142" s="11"/>
      <c r="Q142" s="2"/>
    </row>
    <row r="143" spans="2:17" x14ac:dyDescent="0.2">
      <c r="C143" s="8"/>
      <c r="D143" s="8"/>
      <c r="E143" s="11"/>
      <c r="Q143" s="2"/>
    </row>
    <row r="144" spans="2:17" x14ac:dyDescent="0.2">
      <c r="C144" s="8"/>
      <c r="D144" s="8"/>
      <c r="E144" s="11"/>
      <c r="Q144" s="2"/>
    </row>
    <row r="145" spans="3:17" x14ac:dyDescent="0.2">
      <c r="C145" s="8"/>
      <c r="D145" s="8"/>
      <c r="E145" s="11"/>
      <c r="Q145" s="2"/>
    </row>
    <row r="146" spans="3:17" x14ac:dyDescent="0.2">
      <c r="C146" s="8"/>
      <c r="D146" s="8"/>
      <c r="E146" s="11"/>
      <c r="Q146" s="2"/>
    </row>
    <row r="147" spans="3:17" x14ac:dyDescent="0.2">
      <c r="C147" s="8"/>
      <c r="D147" s="8"/>
      <c r="E147" s="11"/>
      <c r="Q147" s="2"/>
    </row>
    <row r="148" spans="3:17" x14ac:dyDescent="0.2">
      <c r="C148" s="8"/>
      <c r="D148" s="8"/>
      <c r="E148" s="11"/>
      <c r="Q148" s="2"/>
    </row>
    <row r="149" spans="3:17" x14ac:dyDescent="0.2">
      <c r="C149" s="8"/>
      <c r="D149" s="8"/>
      <c r="E149" s="11"/>
      <c r="Q149" s="2"/>
    </row>
    <row r="150" spans="3:17" x14ac:dyDescent="0.2">
      <c r="C150" s="8"/>
      <c r="D150" s="8"/>
      <c r="E150" s="11"/>
      <c r="Q150" s="2"/>
    </row>
    <row r="151" spans="3:17" x14ac:dyDescent="0.2">
      <c r="C151" s="8"/>
      <c r="D151" s="8"/>
      <c r="E151" s="11"/>
      <c r="Q151" s="2"/>
    </row>
    <row r="152" spans="3:17" x14ac:dyDescent="0.2">
      <c r="C152" s="8"/>
      <c r="D152" s="8"/>
      <c r="E152" s="11"/>
      <c r="Q152" s="2"/>
    </row>
    <row r="153" spans="3:17" x14ac:dyDescent="0.2">
      <c r="C153" s="8"/>
      <c r="D153" s="8"/>
      <c r="E153" s="11"/>
      <c r="Q153" s="2"/>
    </row>
    <row r="154" spans="3:17" x14ac:dyDescent="0.2">
      <c r="C154" s="8"/>
      <c r="D154" s="8"/>
      <c r="E154" s="11"/>
      <c r="Q154" s="2"/>
    </row>
    <row r="155" spans="3:17" x14ac:dyDescent="0.2">
      <c r="C155" s="8"/>
      <c r="D155" s="8"/>
      <c r="E155" s="11"/>
      <c r="Q155" s="2"/>
    </row>
    <row r="156" spans="3:17" x14ac:dyDescent="0.2">
      <c r="C156" s="8"/>
      <c r="D156" s="8"/>
      <c r="E156" s="11"/>
      <c r="Q156" s="2"/>
    </row>
    <row r="157" spans="3:17" x14ac:dyDescent="0.2">
      <c r="C157" s="8"/>
      <c r="D157" s="8"/>
      <c r="E157" s="11"/>
      <c r="Q157" s="2"/>
    </row>
    <row r="158" spans="3:17" x14ac:dyDescent="0.2">
      <c r="C158" s="8"/>
      <c r="D158" s="8"/>
      <c r="E158" s="11"/>
      <c r="Q158" s="2"/>
    </row>
    <row r="159" spans="3:17" x14ac:dyDescent="0.2">
      <c r="C159" s="8"/>
      <c r="D159" s="8"/>
      <c r="E159" s="11"/>
      <c r="Q159" s="2"/>
    </row>
    <row r="160" spans="3:17" x14ac:dyDescent="0.2">
      <c r="C160" s="8"/>
      <c r="D160" s="8"/>
      <c r="E160" s="11"/>
      <c r="Q160" s="2"/>
    </row>
    <row r="161" spans="3:17" x14ac:dyDescent="0.2">
      <c r="C161" s="8"/>
      <c r="D161" s="8"/>
      <c r="E161" s="11"/>
      <c r="Q161" s="2"/>
    </row>
    <row r="162" spans="3:17" x14ac:dyDescent="0.2">
      <c r="C162" s="8"/>
      <c r="D162" s="8"/>
      <c r="E162" s="11"/>
      <c r="Q162" s="2"/>
    </row>
    <row r="163" spans="3:17" x14ac:dyDescent="0.2">
      <c r="C163" s="8"/>
      <c r="D163" s="8"/>
      <c r="E163" s="11"/>
      <c r="Q163" s="2"/>
    </row>
    <row r="164" spans="3:17" x14ac:dyDescent="0.2">
      <c r="C164" s="8"/>
      <c r="D164" s="8"/>
      <c r="E164" s="11"/>
      <c r="Q164" s="2"/>
    </row>
    <row r="165" spans="3:17" x14ac:dyDescent="0.2">
      <c r="C165" s="8"/>
      <c r="D165" s="8"/>
      <c r="E165" s="11"/>
      <c r="Q165" s="2"/>
    </row>
    <row r="166" spans="3:17" x14ac:dyDescent="0.2">
      <c r="C166" s="8"/>
      <c r="D166" s="8"/>
      <c r="E166" s="11"/>
      <c r="Q166" s="2"/>
    </row>
    <row r="167" spans="3:17" x14ac:dyDescent="0.2">
      <c r="C167" s="8"/>
      <c r="D167" s="8"/>
      <c r="E167" s="11"/>
      <c r="Q167" s="2"/>
    </row>
    <row r="168" spans="3:17" x14ac:dyDescent="0.2">
      <c r="C168" s="8"/>
      <c r="D168" s="8"/>
      <c r="E168" s="11"/>
      <c r="Q168" s="2"/>
    </row>
    <row r="169" spans="3:17" x14ac:dyDescent="0.2">
      <c r="C169" s="8"/>
      <c r="D169" s="8"/>
      <c r="E169" s="11"/>
      <c r="Q169" s="2"/>
    </row>
    <row r="170" spans="3:17" x14ac:dyDescent="0.2">
      <c r="C170" s="8"/>
      <c r="D170" s="8"/>
      <c r="E170" s="11"/>
      <c r="Q170" s="2"/>
    </row>
    <row r="171" spans="3:17" x14ac:dyDescent="0.2">
      <c r="C171" s="8"/>
      <c r="D171" s="8"/>
      <c r="E171" s="11"/>
      <c r="Q171" s="2"/>
    </row>
    <row r="172" spans="3:17" x14ac:dyDescent="0.2">
      <c r="C172" s="8"/>
      <c r="D172" s="8"/>
      <c r="E172" s="11"/>
      <c r="Q172" s="2"/>
    </row>
    <row r="173" spans="3:17" x14ac:dyDescent="0.2">
      <c r="C173" s="8"/>
      <c r="D173" s="8"/>
      <c r="E173" s="11"/>
      <c r="Q173" s="2"/>
    </row>
    <row r="174" spans="3:17" x14ac:dyDescent="0.2">
      <c r="C174" s="8"/>
      <c r="D174" s="8"/>
      <c r="E174" s="11"/>
      <c r="Q174" s="2"/>
    </row>
    <row r="175" spans="3:17" x14ac:dyDescent="0.2">
      <c r="C175" s="8"/>
      <c r="D175" s="8"/>
      <c r="E175" s="11"/>
      <c r="Q175" s="2"/>
    </row>
    <row r="176" spans="3:17" x14ac:dyDescent="0.2">
      <c r="C176" s="8"/>
      <c r="D176" s="8"/>
      <c r="E176" s="11"/>
      <c r="Q176" s="2"/>
    </row>
    <row r="177" spans="3:17" x14ac:dyDescent="0.2">
      <c r="C177" s="8"/>
      <c r="D177" s="8"/>
      <c r="E177" s="11"/>
      <c r="Q177" s="2"/>
    </row>
    <row r="178" spans="3:17" x14ac:dyDescent="0.2">
      <c r="C178" s="8"/>
      <c r="D178" s="8"/>
      <c r="E178" s="11"/>
      <c r="Q178" s="2"/>
    </row>
    <row r="179" spans="3:17" x14ac:dyDescent="0.2">
      <c r="C179" s="8"/>
      <c r="D179" s="8"/>
      <c r="E179" s="11"/>
      <c r="Q179" s="2"/>
    </row>
    <row r="180" spans="3:17" x14ac:dyDescent="0.2">
      <c r="C180" s="8"/>
      <c r="D180" s="8"/>
      <c r="E180" s="11"/>
      <c r="Q180" s="2"/>
    </row>
    <row r="181" spans="3:17" x14ac:dyDescent="0.2">
      <c r="C181" s="8"/>
      <c r="D181" s="8"/>
      <c r="E181" s="11"/>
      <c r="Q181" s="2"/>
    </row>
    <row r="182" spans="3:17" x14ac:dyDescent="0.2">
      <c r="C182" s="8"/>
      <c r="D182" s="8"/>
      <c r="E182" s="11"/>
      <c r="Q182" s="2"/>
    </row>
    <row r="183" spans="3:17" x14ac:dyDescent="0.2">
      <c r="C183" s="8"/>
      <c r="D183" s="8"/>
      <c r="E183" s="11"/>
      <c r="Q183" s="2"/>
    </row>
    <row r="184" spans="3:17" x14ac:dyDescent="0.2">
      <c r="C184" s="8"/>
      <c r="D184" s="8"/>
      <c r="E184" s="11"/>
      <c r="Q184" s="2"/>
    </row>
    <row r="185" spans="3:17" x14ac:dyDescent="0.2">
      <c r="C185" s="8"/>
      <c r="D185" s="8"/>
      <c r="E185" s="11"/>
      <c r="Q185" s="2"/>
    </row>
    <row r="186" spans="3:17" x14ac:dyDescent="0.2">
      <c r="C186" s="8"/>
      <c r="D186" s="8"/>
      <c r="E186" s="11"/>
      <c r="Q186" s="2"/>
    </row>
    <row r="187" spans="3:17" x14ac:dyDescent="0.2">
      <c r="C187" s="8"/>
      <c r="D187" s="8"/>
      <c r="E187" s="11"/>
      <c r="Q187" s="2"/>
    </row>
    <row r="188" spans="3:17" x14ac:dyDescent="0.2">
      <c r="C188" s="8"/>
      <c r="D188" s="8"/>
      <c r="E188" s="11"/>
      <c r="Q188" s="2"/>
    </row>
    <row r="189" spans="3:17" x14ac:dyDescent="0.2">
      <c r="C189" s="8"/>
      <c r="D189" s="8"/>
      <c r="E189" s="11"/>
      <c r="Q189" s="2"/>
    </row>
    <row r="190" spans="3:17" x14ac:dyDescent="0.2">
      <c r="C190" s="8"/>
      <c r="D190" s="8"/>
      <c r="E190" s="11"/>
      <c r="Q190" s="2"/>
    </row>
    <row r="191" spans="3:17" x14ac:dyDescent="0.2">
      <c r="C191" s="8"/>
      <c r="D191" s="8"/>
      <c r="E191" s="11"/>
      <c r="Q191" s="2"/>
    </row>
    <row r="192" spans="3:17" x14ac:dyDescent="0.2">
      <c r="C192" s="8"/>
      <c r="D192" s="8"/>
      <c r="E192" s="11"/>
      <c r="Q192" s="2"/>
    </row>
    <row r="193" spans="3:17" x14ac:dyDescent="0.2">
      <c r="C193" s="8"/>
      <c r="D193" s="8"/>
      <c r="E193" s="11"/>
      <c r="Q193" s="2"/>
    </row>
    <row r="194" spans="3:17" x14ac:dyDescent="0.2">
      <c r="C194" s="8"/>
      <c r="D194" s="8"/>
      <c r="E194" s="11"/>
      <c r="Q194" s="2"/>
    </row>
    <row r="195" spans="3:17" x14ac:dyDescent="0.2">
      <c r="C195" s="8"/>
      <c r="D195" s="8"/>
      <c r="E195" s="11"/>
      <c r="Q195" s="2"/>
    </row>
    <row r="196" spans="3:17" x14ac:dyDescent="0.2">
      <c r="C196" s="8"/>
      <c r="D196" s="8"/>
      <c r="E196" s="11"/>
      <c r="Q196" s="2"/>
    </row>
    <row r="197" spans="3:17" x14ac:dyDescent="0.2">
      <c r="C197" s="8"/>
      <c r="D197" s="8"/>
      <c r="E197" s="11"/>
      <c r="Q197" s="2"/>
    </row>
    <row r="198" spans="3:17" x14ac:dyDescent="0.2">
      <c r="C198" s="8"/>
      <c r="D198" s="8"/>
      <c r="E198" s="11"/>
      <c r="Q198" s="2"/>
    </row>
    <row r="199" spans="3:17" x14ac:dyDescent="0.2">
      <c r="C199" s="8"/>
      <c r="D199" s="8"/>
      <c r="E199" s="11"/>
      <c r="Q199" s="2"/>
    </row>
    <row r="200" spans="3:17" x14ac:dyDescent="0.2">
      <c r="C200" s="8"/>
      <c r="D200" s="8"/>
      <c r="E200" s="11"/>
      <c r="Q200" s="2"/>
    </row>
    <row r="201" spans="3:17" x14ac:dyDescent="0.2">
      <c r="C201" s="8"/>
      <c r="D201" s="8"/>
      <c r="E201" s="11"/>
      <c r="Q201" s="2"/>
    </row>
    <row r="202" spans="3:17" x14ac:dyDescent="0.2">
      <c r="C202" s="8"/>
      <c r="D202" s="8"/>
      <c r="E202" s="11"/>
      <c r="Q202" s="2"/>
    </row>
    <row r="203" spans="3:17" x14ac:dyDescent="0.2">
      <c r="C203" s="8"/>
      <c r="D203" s="8"/>
      <c r="E203" s="11"/>
      <c r="Q203" s="2"/>
    </row>
    <row r="204" spans="3:17" x14ac:dyDescent="0.2">
      <c r="C204" s="8"/>
      <c r="D204" s="8"/>
      <c r="E204" s="11"/>
      <c r="Q204" s="2"/>
    </row>
    <row r="205" spans="3:17" x14ac:dyDescent="0.2">
      <c r="C205" s="8"/>
      <c r="D205" s="8"/>
      <c r="E205" s="11"/>
      <c r="Q205" s="2"/>
    </row>
    <row r="206" spans="3:17" x14ac:dyDescent="0.2">
      <c r="C206" s="8"/>
      <c r="D206" s="8"/>
      <c r="E206" s="11"/>
      <c r="Q206" s="2"/>
    </row>
    <row r="207" spans="3:17" x14ac:dyDescent="0.2">
      <c r="C207" s="8"/>
      <c r="D207" s="8"/>
      <c r="E207" s="11"/>
      <c r="Q207" s="2"/>
    </row>
    <row r="208" spans="3:17" x14ac:dyDescent="0.2">
      <c r="C208" s="8"/>
      <c r="D208" s="8"/>
      <c r="E208" s="11"/>
      <c r="Q208" s="2"/>
    </row>
    <row r="209" spans="3:17" x14ac:dyDescent="0.2">
      <c r="C209" s="8"/>
      <c r="D209" s="8"/>
      <c r="E209" s="11"/>
      <c r="Q209" s="2"/>
    </row>
    <row r="210" spans="3:17" x14ac:dyDescent="0.2">
      <c r="C210" s="8"/>
      <c r="D210" s="8"/>
      <c r="E210" s="11"/>
      <c r="Q210" s="2"/>
    </row>
    <row r="211" spans="3:17" x14ac:dyDescent="0.2">
      <c r="C211" s="8"/>
      <c r="D211" s="8"/>
      <c r="E211" s="11"/>
      <c r="Q211" s="2"/>
    </row>
    <row r="212" spans="3:17" x14ac:dyDescent="0.2">
      <c r="C212" s="8"/>
      <c r="D212" s="8"/>
      <c r="E212" s="11"/>
      <c r="Q212" s="2"/>
    </row>
    <row r="213" spans="3:17" x14ac:dyDescent="0.2">
      <c r="C213" s="8"/>
      <c r="D213" s="8"/>
      <c r="E213" s="11"/>
      <c r="Q213" s="2"/>
    </row>
    <row r="214" spans="3:17" x14ac:dyDescent="0.2">
      <c r="C214" s="8"/>
      <c r="D214" s="8"/>
      <c r="E214" s="11"/>
      <c r="Q214" s="2"/>
    </row>
    <row r="215" spans="3:17" x14ac:dyDescent="0.2">
      <c r="C215" s="8"/>
      <c r="D215" s="8"/>
      <c r="E215" s="11"/>
      <c r="Q215" s="2"/>
    </row>
    <row r="216" spans="3:17" x14ac:dyDescent="0.2">
      <c r="C216" s="8"/>
      <c r="D216" s="8"/>
      <c r="E216" s="11"/>
      <c r="Q216" s="2"/>
    </row>
    <row r="217" spans="3:17" x14ac:dyDescent="0.2">
      <c r="C217" s="8"/>
      <c r="D217" s="8"/>
      <c r="E217" s="11"/>
      <c r="Q217" s="2"/>
    </row>
    <row r="218" spans="3:17" x14ac:dyDescent="0.2">
      <c r="C218" s="8"/>
      <c r="D218" s="8"/>
      <c r="E218" s="11"/>
      <c r="Q218" s="2"/>
    </row>
    <row r="219" spans="3:17" x14ac:dyDescent="0.2">
      <c r="C219" s="8"/>
      <c r="D219" s="8"/>
      <c r="E219" s="11"/>
      <c r="Q219" s="2"/>
    </row>
    <row r="220" spans="3:17" x14ac:dyDescent="0.2">
      <c r="C220" s="8"/>
      <c r="D220" s="8"/>
      <c r="E220" s="11"/>
      <c r="Q220" s="2"/>
    </row>
    <row r="221" spans="3:17" x14ac:dyDescent="0.2">
      <c r="C221" s="8"/>
      <c r="D221" s="8"/>
      <c r="E221" s="11"/>
      <c r="Q221" s="2"/>
    </row>
    <row r="222" spans="3:17" x14ac:dyDescent="0.2">
      <c r="C222" s="8"/>
      <c r="D222" s="8"/>
      <c r="E222" s="11"/>
      <c r="Q222" s="2"/>
    </row>
    <row r="223" spans="3:17" x14ac:dyDescent="0.2">
      <c r="C223" s="8"/>
      <c r="D223" s="8"/>
      <c r="E223" s="11"/>
      <c r="Q223" s="2"/>
    </row>
    <row r="224" spans="3:17" x14ac:dyDescent="0.2">
      <c r="C224" s="8"/>
      <c r="D224" s="8"/>
      <c r="E224" s="11"/>
      <c r="Q224" s="2"/>
    </row>
    <row r="225" spans="3:17" x14ac:dyDescent="0.2">
      <c r="C225" s="8"/>
      <c r="D225" s="8"/>
      <c r="E225" s="11"/>
      <c r="Q225" s="2"/>
    </row>
    <row r="226" spans="3:17" x14ac:dyDescent="0.2">
      <c r="C226" s="8"/>
      <c r="D226" s="8"/>
      <c r="E226" s="11"/>
      <c r="Q226" s="2"/>
    </row>
    <row r="227" spans="3:17" x14ac:dyDescent="0.2">
      <c r="C227" s="8"/>
      <c r="D227" s="8"/>
      <c r="E227" s="11"/>
      <c r="Q227" s="2"/>
    </row>
    <row r="228" spans="3:17" x14ac:dyDescent="0.2">
      <c r="C228" s="8"/>
      <c r="D228" s="8"/>
      <c r="E228" s="11"/>
      <c r="Q228" s="2"/>
    </row>
    <row r="229" spans="3:17" x14ac:dyDescent="0.2">
      <c r="C229" s="8"/>
      <c r="D229" s="8"/>
      <c r="E229" s="11"/>
      <c r="Q229" s="2"/>
    </row>
    <row r="230" spans="3:17" x14ac:dyDescent="0.2">
      <c r="C230" s="8"/>
      <c r="D230" s="8"/>
      <c r="E230" s="11"/>
      <c r="Q230" s="2"/>
    </row>
    <row r="231" spans="3:17" x14ac:dyDescent="0.2">
      <c r="C231" s="8"/>
      <c r="D231" s="8"/>
      <c r="E231" s="11"/>
      <c r="Q231" s="2"/>
    </row>
    <row r="232" spans="3:17" x14ac:dyDescent="0.2">
      <c r="C232" s="8"/>
      <c r="D232" s="8"/>
      <c r="E232" s="11"/>
      <c r="Q232" s="2"/>
    </row>
    <row r="233" spans="3:17" x14ac:dyDescent="0.2">
      <c r="C233" s="8"/>
      <c r="D233" s="8"/>
      <c r="E233" s="11"/>
      <c r="Q233" s="2"/>
    </row>
    <row r="234" spans="3:17" x14ac:dyDescent="0.2">
      <c r="C234" s="8"/>
      <c r="D234" s="8"/>
      <c r="E234" s="11"/>
      <c r="Q234" s="2"/>
    </row>
    <row r="235" spans="3:17" x14ac:dyDescent="0.2">
      <c r="C235" s="8"/>
      <c r="D235" s="8"/>
      <c r="E235" s="11"/>
      <c r="Q235" s="2"/>
    </row>
    <row r="236" spans="3:17" x14ac:dyDescent="0.2">
      <c r="C236" s="8"/>
      <c r="D236" s="8"/>
      <c r="E236" s="11"/>
      <c r="Q236" s="2"/>
    </row>
    <row r="237" spans="3:17" x14ac:dyDescent="0.2">
      <c r="C237" s="8"/>
      <c r="D237" s="8"/>
    </row>
    <row r="238" spans="3:17" x14ac:dyDescent="0.2">
      <c r="C238" s="8"/>
      <c r="D238" s="8"/>
    </row>
    <row r="239" spans="3:17" x14ac:dyDescent="0.2">
      <c r="C239" s="8"/>
      <c r="D239" s="8"/>
    </row>
    <row r="240" spans="3:17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0221-5A44-4D62-BFDB-B5B1354D243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8"/>
  <sheetViews>
    <sheetView topLeftCell="A40" workbookViewId="0">
      <selection activeCell="A31" sqref="A31:C79"/>
    </sheetView>
  </sheetViews>
  <sheetFormatPr defaultRowHeight="12.75" x14ac:dyDescent="0.2"/>
  <cols>
    <col min="1" max="1" width="19.7109375" style="8" customWidth="1"/>
    <col min="2" max="2" width="4.42578125" style="7" customWidth="1"/>
    <col min="3" max="3" width="12.7109375" style="8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8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8" t="s">
        <v>57</v>
      </c>
      <c r="I1" s="19" t="s">
        <v>58</v>
      </c>
      <c r="J1" s="20" t="s">
        <v>59</v>
      </c>
    </row>
    <row r="2" spans="1:16" x14ac:dyDescent="0.2">
      <c r="I2" s="21" t="s">
        <v>60</v>
      </c>
      <c r="J2" s="22" t="s">
        <v>61</v>
      </c>
    </row>
    <row r="3" spans="1:16" x14ac:dyDescent="0.2">
      <c r="A3" s="23" t="s">
        <v>62</v>
      </c>
      <c r="I3" s="21" t="s">
        <v>63</v>
      </c>
      <c r="J3" s="22" t="s">
        <v>64</v>
      </c>
    </row>
    <row r="4" spans="1:16" x14ac:dyDescent="0.2">
      <c r="I4" s="21" t="s">
        <v>65</v>
      </c>
      <c r="J4" s="22" t="s">
        <v>64</v>
      </c>
    </row>
    <row r="5" spans="1:16" ht="13.5" thickBot="1" x14ac:dyDescent="0.25">
      <c r="I5" s="24" t="s">
        <v>66</v>
      </c>
      <c r="J5" s="25" t="s">
        <v>67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CPRI 25.93 </v>
      </c>
      <c r="B11" s="3" t="str">
        <f t="shared" ref="B11:B42" si="1">IF(H11=INT(H11),"I","II")</f>
        <v>I</v>
      </c>
      <c r="C11" s="8">
        <f t="shared" ref="C11:C42" si="2">1*G11</f>
        <v>28937.665000000001</v>
      </c>
      <c r="D11" s="7" t="str">
        <f t="shared" ref="D11:D42" si="3">VLOOKUP(F11,I$1:J$5,2,FALSE)</f>
        <v>vis</v>
      </c>
      <c r="E11" s="26">
        <f>VLOOKUP(C11,'Active 1'!C$21:E$973,3,FALSE)</f>
        <v>-3107.9998794840653</v>
      </c>
      <c r="F11" s="3" t="s">
        <v>66</v>
      </c>
      <c r="G11" s="7" t="str">
        <f t="shared" ref="G11:G42" si="4">MID(I11,3,LEN(I11)-3)</f>
        <v>28937.665</v>
      </c>
      <c r="H11" s="8">
        <f t="shared" ref="H11:H42" si="5">1*K11</f>
        <v>201</v>
      </c>
      <c r="I11" s="27" t="s">
        <v>119</v>
      </c>
      <c r="J11" s="28" t="s">
        <v>120</v>
      </c>
      <c r="K11" s="27">
        <v>201</v>
      </c>
      <c r="L11" s="27" t="s">
        <v>121</v>
      </c>
      <c r="M11" s="28" t="s">
        <v>122</v>
      </c>
      <c r="N11" s="28" t="s">
        <v>123</v>
      </c>
      <c r="O11" s="29" t="s">
        <v>124</v>
      </c>
      <c r="P11" s="29" t="s">
        <v>125</v>
      </c>
    </row>
    <row r="12" spans="1:16" ht="12.75" customHeight="1" thickBot="1" x14ac:dyDescent="0.25">
      <c r="A12" s="8" t="str">
        <f t="shared" si="0"/>
        <v> BBS 21 </v>
      </c>
      <c r="B12" s="3" t="str">
        <f t="shared" si="1"/>
        <v>I</v>
      </c>
      <c r="C12" s="8">
        <f t="shared" si="2"/>
        <v>42471.423999999999</v>
      </c>
      <c r="D12" s="7" t="str">
        <f t="shared" si="3"/>
        <v>vis</v>
      </c>
      <c r="E12" s="26">
        <f>VLOOKUP(C12,'Active 1'!C$21:E$973,3,FALSE)</f>
        <v>-1157.00272544769</v>
      </c>
      <c r="F12" s="3" t="s">
        <v>66</v>
      </c>
      <c r="G12" s="7" t="str">
        <f t="shared" si="4"/>
        <v>42471.424</v>
      </c>
      <c r="H12" s="8">
        <f t="shared" si="5"/>
        <v>2152</v>
      </c>
      <c r="I12" s="27" t="s">
        <v>195</v>
      </c>
      <c r="J12" s="28" t="s">
        <v>196</v>
      </c>
      <c r="K12" s="27">
        <v>2152</v>
      </c>
      <c r="L12" s="27" t="s">
        <v>197</v>
      </c>
      <c r="M12" s="28" t="s">
        <v>87</v>
      </c>
      <c r="N12" s="28"/>
      <c r="O12" s="29" t="s">
        <v>198</v>
      </c>
      <c r="P12" s="29" t="s">
        <v>199</v>
      </c>
    </row>
    <row r="13" spans="1:16" ht="12.75" customHeight="1" thickBot="1" x14ac:dyDescent="0.25">
      <c r="A13" s="8" t="str">
        <f t="shared" si="0"/>
        <v> BBS 21 </v>
      </c>
      <c r="B13" s="3" t="str">
        <f t="shared" si="1"/>
        <v>I</v>
      </c>
      <c r="C13" s="8">
        <f t="shared" si="2"/>
        <v>42478.373</v>
      </c>
      <c r="D13" s="7" t="str">
        <f t="shared" si="3"/>
        <v>vis</v>
      </c>
      <c r="E13" s="26">
        <f>VLOOKUP(C13,'Active 1'!C$21:E$973,3,FALSE)</f>
        <v>-1156.00097277695</v>
      </c>
      <c r="F13" s="3" t="s">
        <v>66</v>
      </c>
      <c r="G13" s="7" t="str">
        <f t="shared" si="4"/>
        <v>42478.373</v>
      </c>
      <c r="H13" s="8">
        <f t="shared" si="5"/>
        <v>2153</v>
      </c>
      <c r="I13" s="27" t="s">
        <v>200</v>
      </c>
      <c r="J13" s="28" t="s">
        <v>201</v>
      </c>
      <c r="K13" s="27">
        <v>2153</v>
      </c>
      <c r="L13" s="27" t="s">
        <v>180</v>
      </c>
      <c r="M13" s="28" t="s">
        <v>87</v>
      </c>
      <c r="N13" s="28"/>
      <c r="O13" s="29" t="s">
        <v>198</v>
      </c>
      <c r="P13" s="29" t="s">
        <v>199</v>
      </c>
    </row>
    <row r="14" spans="1:16" ht="12.75" customHeight="1" thickBot="1" x14ac:dyDescent="0.25">
      <c r="A14" s="8" t="str">
        <f t="shared" si="0"/>
        <v> BBS 32 </v>
      </c>
      <c r="B14" s="3" t="str">
        <f t="shared" si="1"/>
        <v>II</v>
      </c>
      <c r="C14" s="8">
        <f t="shared" si="2"/>
        <v>43189.36</v>
      </c>
      <c r="D14" s="7" t="str">
        <f t="shared" si="3"/>
        <v>vis</v>
      </c>
      <c r="E14" s="26">
        <f>VLOOKUP(C14,'Active 1'!C$21:E$973,3,FALSE)</f>
        <v>-1053.5066388999494</v>
      </c>
      <c r="F14" s="3" t="s">
        <v>66</v>
      </c>
      <c r="G14" s="7" t="str">
        <f t="shared" si="4"/>
        <v>43189.360</v>
      </c>
      <c r="H14" s="8">
        <f t="shared" si="5"/>
        <v>2255.5</v>
      </c>
      <c r="I14" s="27" t="s">
        <v>202</v>
      </c>
      <c r="J14" s="28" t="s">
        <v>203</v>
      </c>
      <c r="K14" s="27">
        <v>2255.5</v>
      </c>
      <c r="L14" s="27" t="s">
        <v>204</v>
      </c>
      <c r="M14" s="28" t="s">
        <v>87</v>
      </c>
      <c r="N14" s="28"/>
      <c r="O14" s="29" t="s">
        <v>205</v>
      </c>
      <c r="P14" s="29" t="s">
        <v>206</v>
      </c>
    </row>
    <row r="15" spans="1:16" ht="12.75" customHeight="1" thickBot="1" x14ac:dyDescent="0.25">
      <c r="A15" s="8" t="str">
        <f t="shared" si="0"/>
        <v> BBS 35 </v>
      </c>
      <c r="B15" s="3" t="str">
        <f t="shared" si="1"/>
        <v>I</v>
      </c>
      <c r="C15" s="8">
        <f t="shared" si="2"/>
        <v>43463.404999999999</v>
      </c>
      <c r="D15" s="7" t="str">
        <f t="shared" si="3"/>
        <v>vis</v>
      </c>
      <c r="E15" s="26">
        <f>VLOOKUP(C15,'Active 1'!C$21:E$973,3,FALSE)</f>
        <v>-1014.0009099241419</v>
      </c>
      <c r="F15" s="3" t="s">
        <v>66</v>
      </c>
      <c r="G15" s="7" t="str">
        <f t="shared" si="4"/>
        <v>43463.405</v>
      </c>
      <c r="H15" s="8">
        <f t="shared" si="5"/>
        <v>2295</v>
      </c>
      <c r="I15" s="27" t="s">
        <v>207</v>
      </c>
      <c r="J15" s="28" t="s">
        <v>208</v>
      </c>
      <c r="K15" s="27">
        <v>2295</v>
      </c>
      <c r="L15" s="27" t="s">
        <v>209</v>
      </c>
      <c r="M15" s="28" t="s">
        <v>87</v>
      </c>
      <c r="N15" s="28"/>
      <c r="O15" s="29" t="s">
        <v>198</v>
      </c>
      <c r="P15" s="29" t="s">
        <v>210</v>
      </c>
    </row>
    <row r="16" spans="1:16" ht="12.75" customHeight="1" thickBot="1" x14ac:dyDescent="0.25">
      <c r="A16" s="8" t="str">
        <f t="shared" si="0"/>
        <v> AJ 91.393 </v>
      </c>
      <c r="B16" s="3" t="str">
        <f t="shared" si="1"/>
        <v>II</v>
      </c>
      <c r="C16" s="8">
        <f t="shared" si="2"/>
        <v>44916.888700000003</v>
      </c>
      <c r="D16" s="7" t="str">
        <f t="shared" si="3"/>
        <v>vis</v>
      </c>
      <c r="E16" s="26">
        <f>VLOOKUP(C16,'Active 1'!C$21:E$973,3,FALSE)</f>
        <v>-804.46987260197079</v>
      </c>
      <c r="F16" s="3" t="s">
        <v>66</v>
      </c>
      <c r="G16" s="7" t="str">
        <f t="shared" si="4"/>
        <v>44916.8887</v>
      </c>
      <c r="H16" s="8">
        <f t="shared" si="5"/>
        <v>2504.5</v>
      </c>
      <c r="I16" s="27" t="s">
        <v>211</v>
      </c>
      <c r="J16" s="28" t="s">
        <v>212</v>
      </c>
      <c r="K16" s="27">
        <v>2504.5</v>
      </c>
      <c r="L16" s="27" t="s">
        <v>213</v>
      </c>
      <c r="M16" s="28" t="s">
        <v>122</v>
      </c>
      <c r="N16" s="28" t="s">
        <v>123</v>
      </c>
      <c r="O16" s="29" t="s">
        <v>214</v>
      </c>
      <c r="P16" s="29" t="s">
        <v>215</v>
      </c>
    </row>
    <row r="17" spans="1:16" ht="12.75" customHeight="1" thickBot="1" x14ac:dyDescent="0.25">
      <c r="A17" s="8" t="str">
        <f t="shared" si="0"/>
        <v>IBVS 4542 </v>
      </c>
      <c r="B17" s="3" t="str">
        <f t="shared" si="1"/>
        <v>I</v>
      </c>
      <c r="C17" s="8">
        <f t="shared" si="2"/>
        <v>46113.283900000002</v>
      </c>
      <c r="D17" s="7" t="str">
        <f t="shared" si="3"/>
        <v>vis</v>
      </c>
      <c r="E17" s="26">
        <f>VLOOKUP(C17,'Active 1'!C$21:E$973,3,FALSE)</f>
        <v>-632.00015223065498</v>
      </c>
      <c r="F17" s="3" t="s">
        <v>66</v>
      </c>
      <c r="G17" s="7" t="str">
        <f t="shared" si="4"/>
        <v>46113.2839</v>
      </c>
      <c r="H17" s="8">
        <f t="shared" si="5"/>
        <v>2677</v>
      </c>
      <c r="I17" s="27" t="s">
        <v>224</v>
      </c>
      <c r="J17" s="28" t="s">
        <v>225</v>
      </c>
      <c r="K17" s="27">
        <v>2677</v>
      </c>
      <c r="L17" s="27" t="s">
        <v>226</v>
      </c>
      <c r="M17" s="28" t="s">
        <v>122</v>
      </c>
      <c r="N17" s="28" t="s">
        <v>123</v>
      </c>
      <c r="O17" s="29" t="s">
        <v>222</v>
      </c>
      <c r="P17" s="30" t="s">
        <v>223</v>
      </c>
    </row>
    <row r="18" spans="1:16" ht="12.75" customHeight="1" thickBot="1" x14ac:dyDescent="0.25">
      <c r="A18" s="8" t="str">
        <f t="shared" si="0"/>
        <v> BBS 64 </v>
      </c>
      <c r="B18" s="3" t="str">
        <f t="shared" si="1"/>
        <v>II</v>
      </c>
      <c r="C18" s="8">
        <f t="shared" si="2"/>
        <v>47913.328000000001</v>
      </c>
      <c r="D18" s="7" t="str">
        <f t="shared" si="3"/>
        <v>vis</v>
      </c>
      <c r="E18" s="26">
        <f>VLOOKUP(C18,'Active 1'!C$21:E$973,3,FALSE)</f>
        <v>-372.50972416554998</v>
      </c>
      <c r="F18" s="3" t="s">
        <v>66</v>
      </c>
      <c r="G18" s="7" t="str">
        <f t="shared" si="4"/>
        <v>47913.328</v>
      </c>
      <c r="H18" s="8">
        <f t="shared" si="5"/>
        <v>2936.5</v>
      </c>
      <c r="I18" s="27" t="s">
        <v>227</v>
      </c>
      <c r="J18" s="28" t="s">
        <v>228</v>
      </c>
      <c r="K18" s="27">
        <v>2936.5</v>
      </c>
      <c r="L18" s="27" t="s">
        <v>229</v>
      </c>
      <c r="M18" s="28" t="s">
        <v>87</v>
      </c>
      <c r="N18" s="28"/>
      <c r="O18" s="29" t="s">
        <v>205</v>
      </c>
      <c r="P18" s="29" t="s">
        <v>230</v>
      </c>
    </row>
    <row r="19" spans="1:16" ht="12.75" customHeight="1" thickBot="1" x14ac:dyDescent="0.25">
      <c r="A19" s="8" t="str">
        <f t="shared" si="0"/>
        <v>IBVS 4542 </v>
      </c>
      <c r="B19" s="3" t="str">
        <f t="shared" si="1"/>
        <v>II</v>
      </c>
      <c r="C19" s="8">
        <f t="shared" si="2"/>
        <v>50147.269399999997</v>
      </c>
      <c r="D19" s="7" t="str">
        <f t="shared" si="3"/>
        <v>vis</v>
      </c>
      <c r="E19" s="26">
        <f>VLOOKUP(C19,'Active 1'!C$21:E$973,3,FALSE)</f>
        <v>-50.469608504850783</v>
      </c>
      <c r="F19" s="3" t="s">
        <v>66</v>
      </c>
      <c r="G19" s="7" t="str">
        <f t="shared" si="4"/>
        <v>50147.2694</v>
      </c>
      <c r="H19" s="8">
        <f t="shared" si="5"/>
        <v>3258.5</v>
      </c>
      <c r="I19" s="27" t="s">
        <v>231</v>
      </c>
      <c r="J19" s="28" t="s">
        <v>232</v>
      </c>
      <c r="K19" s="27">
        <v>3258.5</v>
      </c>
      <c r="L19" s="27" t="s">
        <v>233</v>
      </c>
      <c r="M19" s="28" t="s">
        <v>122</v>
      </c>
      <c r="N19" s="28" t="s">
        <v>123</v>
      </c>
      <c r="O19" s="29" t="s">
        <v>234</v>
      </c>
      <c r="P19" s="30" t="s">
        <v>223</v>
      </c>
    </row>
    <row r="20" spans="1:16" ht="12.75" customHeight="1" thickBot="1" x14ac:dyDescent="0.25">
      <c r="A20" s="8" t="str">
        <f t="shared" si="0"/>
        <v>IBVS 5745 </v>
      </c>
      <c r="B20" s="3" t="str">
        <f t="shared" si="1"/>
        <v>II</v>
      </c>
      <c r="C20" s="8">
        <f t="shared" si="2"/>
        <v>50431.680399999997</v>
      </c>
      <c r="D20" s="7" t="str">
        <f t="shared" si="3"/>
        <v>vis</v>
      </c>
      <c r="E20" s="26">
        <f>VLOOKUP(C20,'Active 1'!C$21:E$973,3,FALSE)</f>
        <v>-9.4695395974142205</v>
      </c>
      <c r="F20" s="3" t="s">
        <v>66</v>
      </c>
      <c r="G20" s="7" t="str">
        <f t="shared" si="4"/>
        <v>50431.6804</v>
      </c>
      <c r="H20" s="8">
        <f t="shared" si="5"/>
        <v>3299.5</v>
      </c>
      <c r="I20" s="27" t="s">
        <v>235</v>
      </c>
      <c r="J20" s="28" t="s">
        <v>236</v>
      </c>
      <c r="K20" s="27">
        <v>3299.5</v>
      </c>
      <c r="L20" s="27" t="s">
        <v>237</v>
      </c>
      <c r="M20" s="28" t="s">
        <v>122</v>
      </c>
      <c r="N20" s="28" t="s">
        <v>123</v>
      </c>
      <c r="O20" s="29" t="s">
        <v>238</v>
      </c>
      <c r="P20" s="30" t="s">
        <v>239</v>
      </c>
    </row>
    <row r="21" spans="1:16" ht="12.75" customHeight="1" thickBot="1" x14ac:dyDescent="0.25">
      <c r="A21" s="8" t="str">
        <f t="shared" si="0"/>
        <v>IBVS 4542 </v>
      </c>
      <c r="B21" s="3" t="str">
        <f t="shared" si="1"/>
        <v>I</v>
      </c>
      <c r="C21" s="8">
        <f t="shared" si="2"/>
        <v>50497.369100000004</v>
      </c>
      <c r="D21" s="7" t="str">
        <f t="shared" si="3"/>
        <v>vis</v>
      </c>
      <c r="E21" s="26">
        <f>VLOOKUP(C21,'Active 1'!C$21:E$973,3,FALSE)</f>
        <v>0</v>
      </c>
      <c r="F21" s="3" t="s">
        <v>66</v>
      </c>
      <c r="G21" s="7" t="str">
        <f t="shared" si="4"/>
        <v>50497.3691</v>
      </c>
      <c r="H21" s="8">
        <f t="shared" si="5"/>
        <v>3309</v>
      </c>
      <c r="I21" s="27" t="s">
        <v>240</v>
      </c>
      <c r="J21" s="28" t="s">
        <v>241</v>
      </c>
      <c r="K21" s="27">
        <v>3309</v>
      </c>
      <c r="L21" s="27" t="s">
        <v>242</v>
      </c>
      <c r="M21" s="28" t="s">
        <v>122</v>
      </c>
      <c r="N21" s="28" t="s">
        <v>123</v>
      </c>
      <c r="O21" s="29" t="s">
        <v>234</v>
      </c>
      <c r="P21" s="30" t="s">
        <v>223</v>
      </c>
    </row>
    <row r="22" spans="1:16" ht="12.75" customHeight="1" thickBot="1" x14ac:dyDescent="0.25">
      <c r="A22" s="8" t="str">
        <f t="shared" si="0"/>
        <v> BBS 117 </v>
      </c>
      <c r="B22" s="3" t="str">
        <f t="shared" si="1"/>
        <v>I</v>
      </c>
      <c r="C22" s="8">
        <f t="shared" si="2"/>
        <v>50823.399799999999</v>
      </c>
      <c r="D22" s="7" t="str">
        <f t="shared" si="3"/>
        <v>vis</v>
      </c>
      <c r="E22" s="26">
        <f>VLOOKUP(C22,'Active 1'!C$21:E$973,3,FALSE)</f>
        <v>46.999874006067266</v>
      </c>
      <c r="F22" s="3" t="s">
        <v>66</v>
      </c>
      <c r="G22" s="7" t="str">
        <f t="shared" si="4"/>
        <v>50823.3998</v>
      </c>
      <c r="H22" s="8">
        <f t="shared" si="5"/>
        <v>3356</v>
      </c>
      <c r="I22" s="27" t="s">
        <v>243</v>
      </c>
      <c r="J22" s="28" t="s">
        <v>244</v>
      </c>
      <c r="K22" s="27">
        <v>3356</v>
      </c>
      <c r="L22" s="27" t="s">
        <v>245</v>
      </c>
      <c r="M22" s="28" t="s">
        <v>122</v>
      </c>
      <c r="N22" s="28" t="s">
        <v>123</v>
      </c>
      <c r="O22" s="29" t="s">
        <v>246</v>
      </c>
      <c r="P22" s="29" t="s">
        <v>247</v>
      </c>
    </row>
    <row r="23" spans="1:16" ht="12.75" customHeight="1" thickBot="1" x14ac:dyDescent="0.25">
      <c r="A23" s="8" t="str">
        <f t="shared" si="0"/>
        <v>BAVM 158 </v>
      </c>
      <c r="B23" s="3" t="str">
        <f t="shared" si="1"/>
        <v>I</v>
      </c>
      <c r="C23" s="8">
        <f t="shared" si="2"/>
        <v>52689.414400000001</v>
      </c>
      <c r="D23" s="7" t="str">
        <f t="shared" si="3"/>
        <v>vis</v>
      </c>
      <c r="E23" s="26">
        <f>VLOOKUP(C23,'Active 1'!C$21:E$973,3,FALSE)</f>
        <v>316.00046534143314</v>
      </c>
      <c r="F23" s="3" t="s">
        <v>66</v>
      </c>
      <c r="G23" s="7" t="str">
        <f t="shared" si="4"/>
        <v>52689.4144</v>
      </c>
      <c r="H23" s="8">
        <f t="shared" si="5"/>
        <v>3625</v>
      </c>
      <c r="I23" s="27" t="s">
        <v>260</v>
      </c>
      <c r="J23" s="28" t="s">
        <v>261</v>
      </c>
      <c r="K23" s="27">
        <v>3625</v>
      </c>
      <c r="L23" s="27" t="s">
        <v>262</v>
      </c>
      <c r="M23" s="28" t="s">
        <v>122</v>
      </c>
      <c r="N23" s="28" t="s">
        <v>66</v>
      </c>
      <c r="O23" s="29" t="s">
        <v>263</v>
      </c>
      <c r="P23" s="30" t="s">
        <v>264</v>
      </c>
    </row>
    <row r="24" spans="1:16" ht="12.75" customHeight="1" thickBot="1" x14ac:dyDescent="0.25">
      <c r="A24" s="8" t="str">
        <f t="shared" si="0"/>
        <v>IBVS 5745 </v>
      </c>
      <c r="B24" s="3" t="str">
        <f t="shared" si="1"/>
        <v>I</v>
      </c>
      <c r="C24" s="8">
        <f t="shared" si="2"/>
        <v>52973.8223</v>
      </c>
      <c r="D24" s="7" t="str">
        <f t="shared" si="3"/>
        <v>vis</v>
      </c>
      <c r="E24" s="26">
        <f>VLOOKUP(C24,'Active 1'!C$21:E$973,3,FALSE)</f>
        <v>357.00008735963661</v>
      </c>
      <c r="F24" s="3" t="s">
        <v>66</v>
      </c>
      <c r="G24" s="7" t="str">
        <f t="shared" si="4"/>
        <v>52973.8223</v>
      </c>
      <c r="H24" s="8">
        <f t="shared" si="5"/>
        <v>3666</v>
      </c>
      <c r="I24" s="27" t="s">
        <v>265</v>
      </c>
      <c r="J24" s="28" t="s">
        <v>266</v>
      </c>
      <c r="K24" s="27">
        <v>3666</v>
      </c>
      <c r="L24" s="27" t="s">
        <v>267</v>
      </c>
      <c r="M24" s="28" t="s">
        <v>122</v>
      </c>
      <c r="N24" s="28" t="s">
        <v>123</v>
      </c>
      <c r="O24" s="29" t="s">
        <v>238</v>
      </c>
      <c r="P24" s="30" t="s">
        <v>239</v>
      </c>
    </row>
    <row r="25" spans="1:16" ht="12.75" customHeight="1" thickBot="1" x14ac:dyDescent="0.25">
      <c r="A25" s="8" t="str">
        <f t="shared" si="0"/>
        <v>BAVM 201 </v>
      </c>
      <c r="B25" s="3" t="str">
        <f t="shared" si="1"/>
        <v>II</v>
      </c>
      <c r="C25" s="8">
        <f t="shared" si="2"/>
        <v>54524.418799999999</v>
      </c>
      <c r="D25" s="7" t="str">
        <f t="shared" si="3"/>
        <v>vis</v>
      </c>
      <c r="E25" s="26">
        <f>VLOOKUP(C25,'Active 1'!C$21:E$973,3,FALSE)</f>
        <v>580.53069393824967</v>
      </c>
      <c r="F25" s="3" t="s">
        <v>66</v>
      </c>
      <c r="G25" s="7" t="str">
        <f t="shared" si="4"/>
        <v>54524.4188</v>
      </c>
      <c r="H25" s="8">
        <f t="shared" si="5"/>
        <v>3889.5</v>
      </c>
      <c r="I25" s="27" t="s">
        <v>274</v>
      </c>
      <c r="J25" s="28" t="s">
        <v>275</v>
      </c>
      <c r="K25" s="27">
        <v>3889.5</v>
      </c>
      <c r="L25" s="27" t="s">
        <v>276</v>
      </c>
      <c r="M25" s="28" t="s">
        <v>271</v>
      </c>
      <c r="N25" s="28" t="s">
        <v>66</v>
      </c>
      <c r="O25" s="29" t="s">
        <v>277</v>
      </c>
      <c r="P25" s="30" t="s">
        <v>278</v>
      </c>
    </row>
    <row r="26" spans="1:16" ht="12.75" customHeight="1" thickBot="1" x14ac:dyDescent="0.25">
      <c r="A26" s="8" t="str">
        <f t="shared" si="0"/>
        <v>IBVS 5894 </v>
      </c>
      <c r="B26" s="3" t="str">
        <f t="shared" si="1"/>
        <v>I</v>
      </c>
      <c r="C26" s="8">
        <f t="shared" si="2"/>
        <v>54860.6486</v>
      </c>
      <c r="D26" s="7" t="str">
        <f t="shared" si="3"/>
        <v>vis</v>
      </c>
      <c r="E26" s="26">
        <f>VLOOKUP(C26,'Active 1'!C$21:E$973,3,FALSE)</f>
        <v>629.00084793627946</v>
      </c>
      <c r="F26" s="3" t="s">
        <v>66</v>
      </c>
      <c r="G26" s="7" t="str">
        <f t="shared" si="4"/>
        <v>54860.6486</v>
      </c>
      <c r="H26" s="8">
        <f t="shared" si="5"/>
        <v>3938</v>
      </c>
      <c r="I26" s="27" t="s">
        <v>285</v>
      </c>
      <c r="J26" s="28" t="s">
        <v>286</v>
      </c>
      <c r="K26" s="27" t="s">
        <v>287</v>
      </c>
      <c r="L26" s="27" t="s">
        <v>288</v>
      </c>
      <c r="M26" s="28" t="s">
        <v>271</v>
      </c>
      <c r="N26" s="28" t="s">
        <v>66</v>
      </c>
      <c r="O26" s="29" t="s">
        <v>246</v>
      </c>
      <c r="P26" s="30" t="s">
        <v>289</v>
      </c>
    </row>
    <row r="27" spans="1:16" ht="12.75" customHeight="1" thickBot="1" x14ac:dyDescent="0.25">
      <c r="A27" s="8" t="str">
        <f t="shared" si="0"/>
        <v>BAVM 228 </v>
      </c>
      <c r="B27" s="3" t="str">
        <f t="shared" si="1"/>
        <v>II</v>
      </c>
      <c r="C27" s="8">
        <f t="shared" si="2"/>
        <v>55953.410499999998</v>
      </c>
      <c r="D27" s="7" t="str">
        <f t="shared" si="3"/>
        <v>vis</v>
      </c>
      <c r="E27" s="26">
        <f>VLOOKUP(C27,'Active 1'!C$21:E$973,3,FALSE)</f>
        <v>786.53101800502225</v>
      </c>
      <c r="F27" s="3" t="s">
        <v>66</v>
      </c>
      <c r="G27" s="7" t="str">
        <f t="shared" si="4"/>
        <v>55953.4105</v>
      </c>
      <c r="H27" s="8">
        <f t="shared" si="5"/>
        <v>4095.5</v>
      </c>
      <c r="I27" s="27" t="s">
        <v>297</v>
      </c>
      <c r="J27" s="28" t="s">
        <v>298</v>
      </c>
      <c r="K27" s="27" t="s">
        <v>299</v>
      </c>
      <c r="L27" s="27" t="s">
        <v>300</v>
      </c>
      <c r="M27" s="28" t="s">
        <v>271</v>
      </c>
      <c r="N27" s="28" t="s">
        <v>282</v>
      </c>
      <c r="O27" s="29" t="s">
        <v>301</v>
      </c>
      <c r="P27" s="30" t="s">
        <v>302</v>
      </c>
    </row>
    <row r="28" spans="1:16" ht="12.75" customHeight="1" thickBot="1" x14ac:dyDescent="0.25">
      <c r="A28" s="8" t="str">
        <f t="shared" si="0"/>
        <v>IBVS 6029 </v>
      </c>
      <c r="B28" s="3" t="str">
        <f t="shared" si="1"/>
        <v>I</v>
      </c>
      <c r="C28" s="8">
        <f t="shared" si="2"/>
        <v>55956.663099999998</v>
      </c>
      <c r="D28" s="7" t="str">
        <f t="shared" si="3"/>
        <v>vis</v>
      </c>
      <c r="E28" s="26">
        <f>VLOOKUP(C28,'Active 1'!C$21:E$973,3,FALSE)</f>
        <v>786.99990572078684</v>
      </c>
      <c r="F28" s="3" t="s">
        <v>66</v>
      </c>
      <c r="G28" s="7" t="str">
        <f t="shared" si="4"/>
        <v>55956.6631</v>
      </c>
      <c r="H28" s="8">
        <f t="shared" si="5"/>
        <v>4096</v>
      </c>
      <c r="I28" s="27" t="s">
        <v>303</v>
      </c>
      <c r="J28" s="28" t="s">
        <v>304</v>
      </c>
      <c r="K28" s="27" t="s">
        <v>305</v>
      </c>
      <c r="L28" s="27" t="s">
        <v>306</v>
      </c>
      <c r="M28" s="28" t="s">
        <v>271</v>
      </c>
      <c r="N28" s="28" t="s">
        <v>66</v>
      </c>
      <c r="O28" s="29" t="s">
        <v>246</v>
      </c>
      <c r="P28" s="30" t="s">
        <v>307</v>
      </c>
    </row>
    <row r="29" spans="1:16" ht="12.75" customHeight="1" thickBot="1" x14ac:dyDescent="0.25">
      <c r="A29" s="8" t="str">
        <f t="shared" si="0"/>
        <v>IBVS 6042 </v>
      </c>
      <c r="B29" s="3" t="str">
        <f t="shared" si="1"/>
        <v>I</v>
      </c>
      <c r="C29" s="8">
        <f t="shared" si="2"/>
        <v>56254.9519</v>
      </c>
      <c r="D29" s="7" t="str">
        <f t="shared" si="3"/>
        <v>vis</v>
      </c>
      <c r="E29" s="26">
        <f>VLOOKUP(C29,'Active 1'!C$21:E$973,3,FALSE)</f>
        <v>830.00056798179867</v>
      </c>
      <c r="F29" s="3" t="s">
        <v>66</v>
      </c>
      <c r="G29" s="7" t="str">
        <f t="shared" si="4"/>
        <v>56254.9519</v>
      </c>
      <c r="H29" s="8">
        <f t="shared" si="5"/>
        <v>4139</v>
      </c>
      <c r="I29" s="27" t="s">
        <v>308</v>
      </c>
      <c r="J29" s="28" t="s">
        <v>309</v>
      </c>
      <c r="K29" s="27" t="s">
        <v>310</v>
      </c>
      <c r="L29" s="27" t="s">
        <v>311</v>
      </c>
      <c r="M29" s="28" t="s">
        <v>271</v>
      </c>
      <c r="N29" s="28" t="s">
        <v>66</v>
      </c>
      <c r="O29" s="29" t="s">
        <v>246</v>
      </c>
      <c r="P29" s="30" t="s">
        <v>312</v>
      </c>
    </row>
    <row r="30" spans="1:16" ht="12.75" customHeight="1" thickBot="1" x14ac:dyDescent="0.25">
      <c r="A30" s="8" t="str">
        <f t="shared" si="0"/>
        <v>BAVM 234 </v>
      </c>
      <c r="B30" s="3" t="str">
        <f t="shared" si="1"/>
        <v>I</v>
      </c>
      <c r="C30" s="8">
        <f t="shared" si="2"/>
        <v>56650.349800000004</v>
      </c>
      <c r="D30" s="7" t="str">
        <f t="shared" si="3"/>
        <v>vis</v>
      </c>
      <c r="E30" s="26">
        <f>VLOOKUP(C30,'Active 1'!C$21:E$973,3,FALSE)</f>
        <v>887.00026611533031</v>
      </c>
      <c r="F30" s="3" t="s">
        <v>66</v>
      </c>
      <c r="G30" s="7" t="str">
        <f t="shared" si="4"/>
        <v>56650.3498</v>
      </c>
      <c r="H30" s="8">
        <f t="shared" si="5"/>
        <v>4196</v>
      </c>
      <c r="I30" s="27" t="s">
        <v>313</v>
      </c>
      <c r="J30" s="28" t="s">
        <v>314</v>
      </c>
      <c r="K30" s="27" t="s">
        <v>315</v>
      </c>
      <c r="L30" s="27" t="s">
        <v>316</v>
      </c>
      <c r="M30" s="28" t="s">
        <v>271</v>
      </c>
      <c r="N30" s="28" t="s">
        <v>317</v>
      </c>
      <c r="O30" s="29" t="s">
        <v>283</v>
      </c>
      <c r="P30" s="30" t="s">
        <v>318</v>
      </c>
    </row>
    <row r="31" spans="1:16" ht="12.75" customHeight="1" thickBot="1" x14ac:dyDescent="0.25">
      <c r="A31" s="8" t="str">
        <f t="shared" si="0"/>
        <v> MHAR 10.11 </v>
      </c>
      <c r="B31" s="3" t="str">
        <f t="shared" si="1"/>
        <v>II</v>
      </c>
      <c r="C31" s="8">
        <f t="shared" si="2"/>
        <v>25653.282999999999</v>
      </c>
      <c r="D31" s="7" t="str">
        <f t="shared" si="3"/>
        <v>vis</v>
      </c>
      <c r="E31" s="26">
        <f>VLOOKUP(C31,'Active 1'!C$21:E$973,3,FALSE)</f>
        <v>-3581.4692189904285</v>
      </c>
      <c r="F31" s="3" t="s">
        <v>66</v>
      </c>
      <c r="G31" s="7" t="str">
        <f t="shared" si="4"/>
        <v>25653.283</v>
      </c>
      <c r="H31" s="8">
        <f t="shared" si="5"/>
        <v>-272.5</v>
      </c>
      <c r="I31" s="27" t="s">
        <v>69</v>
      </c>
      <c r="J31" s="28" t="s">
        <v>70</v>
      </c>
      <c r="K31" s="27">
        <v>-272.5</v>
      </c>
      <c r="L31" s="27" t="s">
        <v>71</v>
      </c>
      <c r="M31" s="28" t="s">
        <v>72</v>
      </c>
      <c r="N31" s="28"/>
      <c r="O31" s="29" t="s">
        <v>73</v>
      </c>
      <c r="P31" s="29" t="s">
        <v>74</v>
      </c>
    </row>
    <row r="32" spans="1:16" ht="12.75" customHeight="1" thickBot="1" x14ac:dyDescent="0.25">
      <c r="A32" s="8" t="str">
        <f t="shared" si="0"/>
        <v> MHAR 10.11 </v>
      </c>
      <c r="B32" s="3" t="str">
        <f t="shared" si="1"/>
        <v>I</v>
      </c>
      <c r="C32" s="8">
        <f t="shared" si="2"/>
        <v>25864.608</v>
      </c>
      <c r="D32" s="7" t="str">
        <f t="shared" si="3"/>
        <v>vis</v>
      </c>
      <c r="E32" s="26">
        <f>VLOOKUP(C32,'Active 1'!C$21:E$973,3,FALSE)</f>
        <v>-3551.0050683005325</v>
      </c>
      <c r="F32" s="3" t="s">
        <v>66</v>
      </c>
      <c r="G32" s="7" t="str">
        <f t="shared" si="4"/>
        <v>25864.608</v>
      </c>
      <c r="H32" s="8">
        <f t="shared" si="5"/>
        <v>-242</v>
      </c>
      <c r="I32" s="27" t="s">
        <v>75</v>
      </c>
      <c r="J32" s="28" t="s">
        <v>76</v>
      </c>
      <c r="K32" s="27">
        <v>-242</v>
      </c>
      <c r="L32" s="27" t="s">
        <v>77</v>
      </c>
      <c r="M32" s="28" t="s">
        <v>72</v>
      </c>
      <c r="N32" s="28"/>
      <c r="O32" s="29" t="s">
        <v>73</v>
      </c>
      <c r="P32" s="29" t="s">
        <v>74</v>
      </c>
    </row>
    <row r="33" spans="1:16" ht="12.75" customHeight="1" thickBot="1" x14ac:dyDescent="0.25">
      <c r="A33" s="8" t="str">
        <f t="shared" si="0"/>
        <v> MHAR 10.11 </v>
      </c>
      <c r="B33" s="3" t="str">
        <f t="shared" si="1"/>
        <v>I</v>
      </c>
      <c r="C33" s="8">
        <f t="shared" si="2"/>
        <v>25982.537</v>
      </c>
      <c r="D33" s="7" t="str">
        <f t="shared" si="3"/>
        <v>vis</v>
      </c>
      <c r="E33" s="26">
        <f>VLOOKUP(C33,'Active 1'!C$21:E$973,3,FALSE)</f>
        <v>-3534.004681092636</v>
      </c>
      <c r="F33" s="3" t="s">
        <v>66</v>
      </c>
      <c r="G33" s="7" t="str">
        <f t="shared" si="4"/>
        <v>25982.537</v>
      </c>
      <c r="H33" s="8">
        <f t="shared" si="5"/>
        <v>-225</v>
      </c>
      <c r="I33" s="27" t="s">
        <v>78</v>
      </c>
      <c r="J33" s="28" t="s">
        <v>79</v>
      </c>
      <c r="K33" s="27">
        <v>-225</v>
      </c>
      <c r="L33" s="27" t="s">
        <v>80</v>
      </c>
      <c r="M33" s="28" t="s">
        <v>72</v>
      </c>
      <c r="N33" s="28"/>
      <c r="O33" s="29" t="s">
        <v>73</v>
      </c>
      <c r="P33" s="29" t="s">
        <v>74</v>
      </c>
    </row>
    <row r="34" spans="1:16" ht="12.75" customHeight="1" thickBot="1" x14ac:dyDescent="0.25">
      <c r="A34" s="8" t="str">
        <f t="shared" si="0"/>
        <v> MHAR 10.11 </v>
      </c>
      <c r="B34" s="3" t="str">
        <f t="shared" si="1"/>
        <v>I</v>
      </c>
      <c r="C34" s="8">
        <f t="shared" si="2"/>
        <v>26634.606</v>
      </c>
      <c r="D34" s="7" t="str">
        <f t="shared" si="3"/>
        <v>vis</v>
      </c>
      <c r="E34" s="26">
        <f>VLOOKUP(C34,'Active 1'!C$21:E$973,3,FALSE)</f>
        <v>-3440.0038374810906</v>
      </c>
      <c r="F34" s="3" t="s">
        <v>66</v>
      </c>
      <c r="G34" s="7" t="str">
        <f t="shared" si="4"/>
        <v>26634.606</v>
      </c>
      <c r="H34" s="8">
        <f t="shared" si="5"/>
        <v>-131</v>
      </c>
      <c r="I34" s="27" t="s">
        <v>81</v>
      </c>
      <c r="J34" s="28" t="s">
        <v>82</v>
      </c>
      <c r="K34" s="27">
        <v>-131</v>
      </c>
      <c r="L34" s="27" t="s">
        <v>83</v>
      </c>
      <c r="M34" s="28" t="s">
        <v>72</v>
      </c>
      <c r="N34" s="28"/>
      <c r="O34" s="29" t="s">
        <v>73</v>
      </c>
      <c r="P34" s="29" t="s">
        <v>74</v>
      </c>
    </row>
    <row r="35" spans="1:16" ht="12.75" customHeight="1" thickBot="1" x14ac:dyDescent="0.25">
      <c r="A35" s="8" t="str">
        <f t="shared" si="0"/>
        <v> AN 263.115 </v>
      </c>
      <c r="B35" s="3" t="str">
        <f t="shared" si="1"/>
        <v>I</v>
      </c>
      <c r="C35" s="8">
        <f t="shared" si="2"/>
        <v>27543.366000000002</v>
      </c>
      <c r="D35" s="7" t="str">
        <f t="shared" si="3"/>
        <v>vis</v>
      </c>
      <c r="E35" s="26">
        <f>VLOOKUP(C35,'Active 1'!C$21:E$973,3,FALSE)</f>
        <v>-3308.9989796509708</v>
      </c>
      <c r="F35" s="3" t="s">
        <v>66</v>
      </c>
      <c r="G35" s="7" t="str">
        <f t="shared" si="4"/>
        <v>27543.366</v>
      </c>
      <c r="H35" s="8">
        <f t="shared" si="5"/>
        <v>0</v>
      </c>
      <c r="I35" s="27" t="s">
        <v>84</v>
      </c>
      <c r="J35" s="28" t="s">
        <v>85</v>
      </c>
      <c r="K35" s="27">
        <v>0</v>
      </c>
      <c r="L35" s="27" t="s">
        <v>86</v>
      </c>
      <c r="M35" s="28" t="s">
        <v>87</v>
      </c>
      <c r="N35" s="28"/>
      <c r="O35" s="29" t="s">
        <v>88</v>
      </c>
      <c r="P35" s="29" t="s">
        <v>89</v>
      </c>
    </row>
    <row r="36" spans="1:16" ht="12.75" customHeight="1" thickBot="1" x14ac:dyDescent="0.25">
      <c r="A36" s="8" t="str">
        <f t="shared" si="0"/>
        <v> AN 263.115 </v>
      </c>
      <c r="B36" s="3" t="str">
        <f t="shared" si="1"/>
        <v>I</v>
      </c>
      <c r="C36" s="8">
        <f t="shared" si="2"/>
        <v>27730.637999999999</v>
      </c>
      <c r="D36" s="7" t="str">
        <f t="shared" si="3"/>
        <v>vis</v>
      </c>
      <c r="E36" s="26">
        <f>VLOOKUP(C36,'Active 1'!C$21:E$973,3,FALSE)</f>
        <v>-3282.0022569347843</v>
      </c>
      <c r="F36" s="3" t="s">
        <v>66</v>
      </c>
      <c r="G36" s="7" t="str">
        <f t="shared" si="4"/>
        <v>27730.638</v>
      </c>
      <c r="H36" s="8">
        <f t="shared" si="5"/>
        <v>27</v>
      </c>
      <c r="I36" s="27" t="s">
        <v>90</v>
      </c>
      <c r="J36" s="28" t="s">
        <v>91</v>
      </c>
      <c r="K36" s="27">
        <v>27</v>
      </c>
      <c r="L36" s="27" t="s">
        <v>92</v>
      </c>
      <c r="M36" s="28" t="s">
        <v>87</v>
      </c>
      <c r="N36" s="28"/>
      <c r="O36" s="29" t="s">
        <v>88</v>
      </c>
      <c r="P36" s="29" t="s">
        <v>89</v>
      </c>
    </row>
    <row r="37" spans="1:16" ht="12.75" customHeight="1" thickBot="1" x14ac:dyDescent="0.25">
      <c r="A37" s="8" t="str">
        <f t="shared" si="0"/>
        <v> AN 263.115 </v>
      </c>
      <c r="B37" s="3" t="str">
        <f t="shared" si="1"/>
        <v>I</v>
      </c>
      <c r="C37" s="8">
        <f t="shared" si="2"/>
        <v>27751.458999999999</v>
      </c>
      <c r="D37" s="7" t="str">
        <f t="shared" si="3"/>
        <v>vis</v>
      </c>
      <c r="E37" s="26">
        <f>VLOOKUP(C37,'Active 1'!C$21:E$973,3,FALSE)</f>
        <v>-3279.0007470258083</v>
      </c>
      <c r="F37" s="3" t="s">
        <v>66</v>
      </c>
      <c r="G37" s="7" t="str">
        <f t="shared" si="4"/>
        <v>27751.459</v>
      </c>
      <c r="H37" s="8">
        <f t="shared" si="5"/>
        <v>30</v>
      </c>
      <c r="I37" s="27" t="s">
        <v>93</v>
      </c>
      <c r="J37" s="28" t="s">
        <v>94</v>
      </c>
      <c r="K37" s="27">
        <v>30</v>
      </c>
      <c r="L37" s="27" t="s">
        <v>95</v>
      </c>
      <c r="M37" s="28" t="s">
        <v>87</v>
      </c>
      <c r="N37" s="28"/>
      <c r="O37" s="29" t="s">
        <v>88</v>
      </c>
      <c r="P37" s="29" t="s">
        <v>89</v>
      </c>
    </row>
    <row r="38" spans="1:16" ht="12.75" customHeight="1" thickBot="1" x14ac:dyDescent="0.25">
      <c r="A38" s="8" t="str">
        <f t="shared" si="0"/>
        <v> AN 263.115 </v>
      </c>
      <c r="B38" s="3" t="str">
        <f t="shared" si="1"/>
        <v>I</v>
      </c>
      <c r="C38" s="8">
        <f t="shared" si="2"/>
        <v>27862.454000000002</v>
      </c>
      <c r="D38" s="7" t="str">
        <f t="shared" si="3"/>
        <v>vis</v>
      </c>
      <c r="E38" s="26">
        <f>VLOOKUP(C38,'Active 1'!C$21:E$973,3,FALSE)</f>
        <v>-3262.9999501213956</v>
      </c>
      <c r="F38" s="3" t="s">
        <v>66</v>
      </c>
      <c r="G38" s="7" t="str">
        <f t="shared" si="4"/>
        <v>27862.454</v>
      </c>
      <c r="H38" s="8">
        <f t="shared" si="5"/>
        <v>46</v>
      </c>
      <c r="I38" s="27" t="s">
        <v>96</v>
      </c>
      <c r="J38" s="28" t="s">
        <v>97</v>
      </c>
      <c r="K38" s="27">
        <v>46</v>
      </c>
      <c r="L38" s="27" t="s">
        <v>98</v>
      </c>
      <c r="M38" s="28" t="s">
        <v>87</v>
      </c>
      <c r="N38" s="28"/>
      <c r="O38" s="29" t="s">
        <v>88</v>
      </c>
      <c r="P38" s="29" t="s">
        <v>89</v>
      </c>
    </row>
    <row r="39" spans="1:16" ht="12.75" customHeight="1" thickBot="1" x14ac:dyDescent="0.25">
      <c r="A39" s="8" t="str">
        <f t="shared" si="0"/>
        <v> AN 263.115 </v>
      </c>
      <c r="B39" s="3" t="str">
        <f t="shared" si="1"/>
        <v>I</v>
      </c>
      <c r="C39" s="8">
        <f t="shared" si="2"/>
        <v>27883.25</v>
      </c>
      <c r="D39" s="7" t="str">
        <f t="shared" si="3"/>
        <v>vis</v>
      </c>
      <c r="E39" s="26">
        <f>VLOOKUP(C39,'Active 1'!C$21:E$973,3,FALSE)</f>
        <v>-3260.0020441578463</v>
      </c>
      <c r="F39" s="3" t="s">
        <v>66</v>
      </c>
      <c r="G39" s="7" t="str">
        <f t="shared" si="4"/>
        <v>27883.250</v>
      </c>
      <c r="H39" s="8">
        <f t="shared" si="5"/>
        <v>49</v>
      </c>
      <c r="I39" s="27" t="s">
        <v>99</v>
      </c>
      <c r="J39" s="28" t="s">
        <v>100</v>
      </c>
      <c r="K39" s="27">
        <v>49</v>
      </c>
      <c r="L39" s="27" t="s">
        <v>101</v>
      </c>
      <c r="M39" s="28" t="s">
        <v>87</v>
      </c>
      <c r="N39" s="28"/>
      <c r="O39" s="29" t="s">
        <v>88</v>
      </c>
      <c r="P39" s="29" t="s">
        <v>89</v>
      </c>
    </row>
    <row r="40" spans="1:16" ht="12.75" customHeight="1" thickBot="1" x14ac:dyDescent="0.25">
      <c r="A40" s="8" t="str">
        <f t="shared" si="0"/>
        <v> AN 263.115 </v>
      </c>
      <c r="B40" s="3" t="str">
        <f t="shared" si="1"/>
        <v>I</v>
      </c>
      <c r="C40" s="8">
        <f t="shared" si="2"/>
        <v>28209.305</v>
      </c>
      <c r="D40" s="7" t="str">
        <f t="shared" si="3"/>
        <v>vis</v>
      </c>
      <c r="E40" s="26">
        <f>VLOOKUP(C40,'Active 1'!C$21:E$973,3,FALSE)</f>
        <v>-3212.998667116824</v>
      </c>
      <c r="F40" s="3" t="s">
        <v>66</v>
      </c>
      <c r="G40" s="7" t="str">
        <f t="shared" si="4"/>
        <v>28209.305</v>
      </c>
      <c r="H40" s="8">
        <f t="shared" si="5"/>
        <v>96</v>
      </c>
      <c r="I40" s="27" t="s">
        <v>102</v>
      </c>
      <c r="J40" s="28" t="s">
        <v>103</v>
      </c>
      <c r="K40" s="27">
        <v>96</v>
      </c>
      <c r="L40" s="27" t="s">
        <v>104</v>
      </c>
      <c r="M40" s="28" t="s">
        <v>87</v>
      </c>
      <c r="N40" s="28"/>
      <c r="O40" s="29" t="s">
        <v>88</v>
      </c>
      <c r="P40" s="29" t="s">
        <v>89</v>
      </c>
    </row>
    <row r="41" spans="1:16" ht="12.75" customHeight="1" thickBot="1" x14ac:dyDescent="0.25">
      <c r="A41" s="8" t="str">
        <f t="shared" si="0"/>
        <v> AN 263.115 </v>
      </c>
      <c r="B41" s="3" t="str">
        <f t="shared" si="1"/>
        <v>I</v>
      </c>
      <c r="C41" s="8">
        <f t="shared" si="2"/>
        <v>28521.455000000002</v>
      </c>
      <c r="D41" s="7" t="str">
        <f t="shared" si="3"/>
        <v>vis</v>
      </c>
      <c r="E41" s="26">
        <f>VLOOKUP(C41,'Active 1'!C$21:E$973,3,FALSE)</f>
        <v>-3167.999804522</v>
      </c>
      <c r="F41" s="3" t="s">
        <v>66</v>
      </c>
      <c r="G41" s="7" t="str">
        <f t="shared" si="4"/>
        <v>28521.455</v>
      </c>
      <c r="H41" s="8">
        <f t="shared" si="5"/>
        <v>141</v>
      </c>
      <c r="I41" s="27" t="s">
        <v>105</v>
      </c>
      <c r="J41" s="28" t="s">
        <v>106</v>
      </c>
      <c r="K41" s="27">
        <v>141</v>
      </c>
      <c r="L41" s="27" t="s">
        <v>98</v>
      </c>
      <c r="M41" s="28" t="s">
        <v>87</v>
      </c>
      <c r="N41" s="28"/>
      <c r="O41" s="29" t="s">
        <v>88</v>
      </c>
      <c r="P41" s="29" t="s">
        <v>89</v>
      </c>
    </row>
    <row r="42" spans="1:16" ht="12.75" customHeight="1" thickBot="1" x14ac:dyDescent="0.25">
      <c r="A42" s="8" t="str">
        <f t="shared" si="0"/>
        <v> AN 263.115 </v>
      </c>
      <c r="B42" s="3" t="str">
        <f t="shared" si="1"/>
        <v>I</v>
      </c>
      <c r="C42" s="8">
        <f t="shared" si="2"/>
        <v>28535.33</v>
      </c>
      <c r="D42" s="7" t="str">
        <f t="shared" si="3"/>
        <v>vis</v>
      </c>
      <c r="E42" s="26">
        <f>VLOOKUP(C42,'Active 1'!C$21:E$973,3,FALSE)</f>
        <v>-3165.9996148103128</v>
      </c>
      <c r="F42" s="3" t="s">
        <v>66</v>
      </c>
      <c r="G42" s="7" t="str">
        <f t="shared" si="4"/>
        <v>28535.330</v>
      </c>
      <c r="H42" s="8">
        <f t="shared" si="5"/>
        <v>143</v>
      </c>
      <c r="I42" s="27" t="s">
        <v>107</v>
      </c>
      <c r="J42" s="28" t="s">
        <v>108</v>
      </c>
      <c r="K42" s="27">
        <v>143</v>
      </c>
      <c r="L42" s="27" t="s">
        <v>109</v>
      </c>
      <c r="M42" s="28" t="s">
        <v>87</v>
      </c>
      <c r="N42" s="28"/>
      <c r="O42" s="29" t="s">
        <v>88</v>
      </c>
      <c r="P42" s="29" t="s">
        <v>89</v>
      </c>
    </row>
    <row r="43" spans="1:16" ht="12.75" customHeight="1" thickBot="1" x14ac:dyDescent="0.25">
      <c r="A43" s="8" t="str">
        <f t="shared" ref="A43:A79" si="6">P43</f>
        <v> COVS </v>
      </c>
      <c r="B43" s="3" t="str">
        <f t="shared" ref="B43:B79" si="7">IF(H43=INT(H43),"I","II")</f>
        <v>I</v>
      </c>
      <c r="C43" s="8">
        <f t="shared" ref="C43:C79" si="8">1*G43</f>
        <v>28535.382000000001</v>
      </c>
      <c r="D43" s="7" t="str">
        <f t="shared" ref="D43:D79" si="9">VLOOKUP(F43,I$1:J$5,2,FALSE)</f>
        <v>vis</v>
      </c>
      <c r="E43" s="26">
        <f>VLOOKUP(C43,'Active 1'!C$21:E$973,3,FALSE)</f>
        <v>-3165.9921186038259</v>
      </c>
      <c r="F43" s="3" t="s">
        <v>66</v>
      </c>
      <c r="G43" s="7" t="str">
        <f t="shared" ref="G43:G79" si="10">MID(I43,3,LEN(I43)-3)</f>
        <v>28535.382</v>
      </c>
      <c r="H43" s="8">
        <f t="shared" ref="H43:H79" si="11">1*K43</f>
        <v>143</v>
      </c>
      <c r="I43" s="27" t="s">
        <v>110</v>
      </c>
      <c r="J43" s="28" t="s">
        <v>111</v>
      </c>
      <c r="K43" s="27">
        <v>143</v>
      </c>
      <c r="L43" s="27" t="s">
        <v>112</v>
      </c>
      <c r="M43" s="28" t="s">
        <v>87</v>
      </c>
      <c r="N43" s="28"/>
      <c r="O43" s="29" t="s">
        <v>113</v>
      </c>
      <c r="P43" s="29" t="s">
        <v>114</v>
      </c>
    </row>
    <row r="44" spans="1:16" ht="12.75" customHeight="1" thickBot="1" x14ac:dyDescent="0.25">
      <c r="A44" s="8" t="str">
        <f t="shared" si="6"/>
        <v> AA 27.156 </v>
      </c>
      <c r="B44" s="3" t="str">
        <f t="shared" si="7"/>
        <v>I</v>
      </c>
      <c r="C44" s="8">
        <f t="shared" si="8"/>
        <v>28549.200000000001</v>
      </c>
      <c r="D44" s="7" t="str">
        <f t="shared" si="9"/>
        <v>vis</v>
      </c>
      <c r="E44" s="26">
        <f>VLOOKUP(C44,'Active 1'!C$21:E$973,3,FALSE)</f>
        <v>-3164.0001458877109</v>
      </c>
      <c r="F44" s="3" t="s">
        <v>66</v>
      </c>
      <c r="G44" s="7" t="str">
        <f t="shared" si="10"/>
        <v>28549.200</v>
      </c>
      <c r="H44" s="8">
        <f t="shared" si="11"/>
        <v>145</v>
      </c>
      <c r="I44" s="27" t="s">
        <v>115</v>
      </c>
      <c r="J44" s="28" t="s">
        <v>116</v>
      </c>
      <c r="K44" s="27">
        <v>145</v>
      </c>
      <c r="L44" s="27" t="s">
        <v>117</v>
      </c>
      <c r="M44" s="28" t="s">
        <v>87</v>
      </c>
      <c r="N44" s="28"/>
      <c r="O44" s="29" t="s">
        <v>113</v>
      </c>
      <c r="P44" s="29" t="s">
        <v>118</v>
      </c>
    </row>
    <row r="45" spans="1:16" ht="12.75" customHeight="1" thickBot="1" x14ac:dyDescent="0.25">
      <c r="A45" s="8" t="str">
        <f t="shared" si="6"/>
        <v> HA 113.75 </v>
      </c>
      <c r="B45" s="3" t="str">
        <f t="shared" si="7"/>
        <v>II</v>
      </c>
      <c r="C45" s="8">
        <f t="shared" si="8"/>
        <v>29974.81</v>
      </c>
      <c r="D45" s="7" t="str">
        <f t="shared" si="9"/>
        <v>vis</v>
      </c>
      <c r="E45" s="26">
        <f>VLOOKUP(C45,'Active 1'!C$21:E$973,3,FALSE)</f>
        <v>-2958.487320310885</v>
      </c>
      <c r="F45" s="3" t="s">
        <v>66</v>
      </c>
      <c r="G45" s="7" t="str">
        <f t="shared" si="10"/>
        <v>29974.810</v>
      </c>
      <c r="H45" s="8">
        <f t="shared" si="11"/>
        <v>350.5</v>
      </c>
      <c r="I45" s="27" t="s">
        <v>126</v>
      </c>
      <c r="J45" s="28" t="s">
        <v>127</v>
      </c>
      <c r="K45" s="27">
        <v>350.5</v>
      </c>
      <c r="L45" s="27" t="s">
        <v>128</v>
      </c>
      <c r="M45" s="28" t="s">
        <v>68</v>
      </c>
      <c r="N45" s="28"/>
      <c r="O45" s="29" t="s">
        <v>129</v>
      </c>
      <c r="P45" s="29" t="s">
        <v>130</v>
      </c>
    </row>
    <row r="46" spans="1:16" ht="12.75" customHeight="1" thickBot="1" x14ac:dyDescent="0.25">
      <c r="A46" s="8" t="str">
        <f t="shared" si="6"/>
        <v> MHAR 10.11 </v>
      </c>
      <c r="B46" s="3" t="str">
        <f t="shared" si="7"/>
        <v>II</v>
      </c>
      <c r="C46" s="8">
        <f t="shared" si="8"/>
        <v>30349.537</v>
      </c>
      <c r="D46" s="7" t="str">
        <f t="shared" si="9"/>
        <v>vis</v>
      </c>
      <c r="E46" s="26">
        <f>VLOOKUP(C46,'Active 1'!C$21:E$973,3,FALSE)</f>
        <v>-2904.4674939979895</v>
      </c>
      <c r="F46" s="3" t="s">
        <v>66</v>
      </c>
      <c r="G46" s="7" t="str">
        <f t="shared" si="10"/>
        <v>30349.537</v>
      </c>
      <c r="H46" s="8">
        <f t="shared" si="11"/>
        <v>404.5</v>
      </c>
      <c r="I46" s="27" t="s">
        <v>131</v>
      </c>
      <c r="J46" s="28" t="s">
        <v>132</v>
      </c>
      <c r="K46" s="27">
        <v>404.5</v>
      </c>
      <c r="L46" s="27" t="s">
        <v>133</v>
      </c>
      <c r="M46" s="28" t="s">
        <v>72</v>
      </c>
      <c r="N46" s="28"/>
      <c r="O46" s="29" t="s">
        <v>73</v>
      </c>
      <c r="P46" s="29" t="s">
        <v>74</v>
      </c>
    </row>
    <row r="47" spans="1:16" ht="12.75" customHeight="1" thickBot="1" x14ac:dyDescent="0.25">
      <c r="A47" s="8" t="str">
        <f t="shared" si="6"/>
        <v> MHAR 10.11 </v>
      </c>
      <c r="B47" s="3" t="str">
        <f t="shared" si="7"/>
        <v>I</v>
      </c>
      <c r="C47" s="8">
        <f t="shared" si="8"/>
        <v>31823.41</v>
      </c>
      <c r="D47" s="7" t="str">
        <f t="shared" si="9"/>
        <v>vis</v>
      </c>
      <c r="E47" s="26">
        <f>VLOOKUP(C47,'Active 1'!C$21:E$973,3,FALSE)</f>
        <v>-2691.9971796964674</v>
      </c>
      <c r="F47" s="3" t="s">
        <v>66</v>
      </c>
      <c r="G47" s="7" t="str">
        <f t="shared" si="10"/>
        <v>31823.410</v>
      </c>
      <c r="H47" s="8">
        <f t="shared" si="11"/>
        <v>617</v>
      </c>
      <c r="I47" s="27" t="s">
        <v>134</v>
      </c>
      <c r="J47" s="28" t="s">
        <v>135</v>
      </c>
      <c r="K47" s="27">
        <v>617</v>
      </c>
      <c r="L47" s="27" t="s">
        <v>136</v>
      </c>
      <c r="M47" s="28" t="s">
        <v>72</v>
      </c>
      <c r="N47" s="28"/>
      <c r="O47" s="29" t="s">
        <v>73</v>
      </c>
      <c r="P47" s="29" t="s">
        <v>74</v>
      </c>
    </row>
    <row r="48" spans="1:16" ht="12.75" customHeight="1" thickBot="1" x14ac:dyDescent="0.25">
      <c r="A48" s="8" t="str">
        <f t="shared" si="6"/>
        <v> MHAR 10.11 </v>
      </c>
      <c r="B48" s="3" t="str">
        <f t="shared" si="7"/>
        <v>I</v>
      </c>
      <c r="C48" s="8">
        <f t="shared" si="8"/>
        <v>32912.480000000003</v>
      </c>
      <c r="D48" s="7" t="str">
        <f t="shared" si="9"/>
        <v>vis</v>
      </c>
      <c r="E48" s="26">
        <f>VLOOKUP(C48,'Active 1'!C$21:E$973,3,FALSE)</f>
        <v>-2534.9992258725224</v>
      </c>
      <c r="F48" s="3" t="s">
        <v>66</v>
      </c>
      <c r="G48" s="7" t="str">
        <f t="shared" si="10"/>
        <v>32912.480</v>
      </c>
      <c r="H48" s="8">
        <f t="shared" si="11"/>
        <v>774</v>
      </c>
      <c r="I48" s="27" t="s">
        <v>137</v>
      </c>
      <c r="J48" s="28" t="s">
        <v>138</v>
      </c>
      <c r="K48" s="27">
        <v>774</v>
      </c>
      <c r="L48" s="27" t="s">
        <v>117</v>
      </c>
      <c r="M48" s="28" t="s">
        <v>72</v>
      </c>
      <c r="N48" s="28"/>
      <c r="O48" s="29" t="s">
        <v>73</v>
      </c>
      <c r="P48" s="29" t="s">
        <v>74</v>
      </c>
    </row>
    <row r="49" spans="1:16" ht="12.75" customHeight="1" thickBot="1" x14ac:dyDescent="0.25">
      <c r="A49" s="8" t="str">
        <f t="shared" si="6"/>
        <v> COVS </v>
      </c>
      <c r="B49" s="3" t="str">
        <f t="shared" si="7"/>
        <v>I</v>
      </c>
      <c r="C49" s="8">
        <f t="shared" si="8"/>
        <v>32940.212</v>
      </c>
      <c r="D49" s="7" t="str">
        <f t="shared" si="9"/>
        <v>vis</v>
      </c>
      <c r="E49" s="26">
        <f>VLOOKUP(C49,'Active 1'!C$21:E$973,3,FALSE)</f>
        <v>-2531.0014412898554</v>
      </c>
      <c r="F49" s="3" t="s">
        <v>66</v>
      </c>
      <c r="G49" s="7" t="str">
        <f t="shared" si="10"/>
        <v>32940.212</v>
      </c>
      <c r="H49" s="8">
        <f t="shared" si="11"/>
        <v>778</v>
      </c>
      <c r="I49" s="27" t="s">
        <v>139</v>
      </c>
      <c r="J49" s="28" t="s">
        <v>140</v>
      </c>
      <c r="K49" s="27">
        <v>778</v>
      </c>
      <c r="L49" s="27" t="s">
        <v>141</v>
      </c>
      <c r="M49" s="28" t="s">
        <v>87</v>
      </c>
      <c r="N49" s="28"/>
      <c r="O49" s="29" t="s">
        <v>113</v>
      </c>
      <c r="P49" s="29" t="s">
        <v>114</v>
      </c>
    </row>
    <row r="50" spans="1:16" ht="12.75" customHeight="1" thickBot="1" x14ac:dyDescent="0.25">
      <c r="A50" s="8" t="str">
        <f t="shared" si="6"/>
        <v> MHAR 10.11 </v>
      </c>
      <c r="B50" s="3" t="str">
        <f t="shared" si="7"/>
        <v>I</v>
      </c>
      <c r="C50" s="8">
        <f t="shared" si="8"/>
        <v>34334.510999999999</v>
      </c>
      <c r="D50" s="7" t="str">
        <f t="shared" si="9"/>
        <v>vis</v>
      </c>
      <c r="E50" s="26">
        <f>VLOOKUP(C50,'Active 1'!C$21:E$973,3,FALSE)</f>
        <v>-2330.0023411229495</v>
      </c>
      <c r="F50" s="3" t="s">
        <v>66</v>
      </c>
      <c r="G50" s="7" t="str">
        <f t="shared" si="10"/>
        <v>34334.511</v>
      </c>
      <c r="H50" s="8">
        <f t="shared" si="11"/>
        <v>979</v>
      </c>
      <c r="I50" s="27" t="s">
        <v>142</v>
      </c>
      <c r="J50" s="28" t="s">
        <v>143</v>
      </c>
      <c r="K50" s="27">
        <v>979</v>
      </c>
      <c r="L50" s="27" t="s">
        <v>144</v>
      </c>
      <c r="M50" s="28" t="s">
        <v>72</v>
      </c>
      <c r="N50" s="28"/>
      <c r="O50" s="29" t="s">
        <v>73</v>
      </c>
      <c r="P50" s="29" t="s">
        <v>74</v>
      </c>
    </row>
    <row r="51" spans="1:16" ht="12.75" customHeight="1" thickBot="1" x14ac:dyDescent="0.25">
      <c r="A51" s="8" t="str">
        <f t="shared" si="6"/>
        <v> MHAR 10.11 </v>
      </c>
      <c r="B51" s="3" t="str">
        <f t="shared" si="7"/>
        <v>I</v>
      </c>
      <c r="C51" s="8">
        <f t="shared" si="8"/>
        <v>34660.559000000001</v>
      </c>
      <c r="D51" s="7" t="str">
        <f t="shared" si="9"/>
        <v>vis</v>
      </c>
      <c r="E51" s="26">
        <f>VLOOKUP(C51,'Active 1'!C$21:E$973,3,FALSE)</f>
        <v>-2282.9999731866465</v>
      </c>
      <c r="F51" s="3" t="s">
        <v>66</v>
      </c>
      <c r="G51" s="7" t="str">
        <f t="shared" si="10"/>
        <v>34660.559</v>
      </c>
      <c r="H51" s="8">
        <f t="shared" si="11"/>
        <v>1026</v>
      </c>
      <c r="I51" s="27" t="s">
        <v>145</v>
      </c>
      <c r="J51" s="28" t="s">
        <v>146</v>
      </c>
      <c r="K51" s="27">
        <v>1026</v>
      </c>
      <c r="L51" s="27" t="s">
        <v>147</v>
      </c>
      <c r="M51" s="28" t="s">
        <v>72</v>
      </c>
      <c r="N51" s="28"/>
      <c r="O51" s="29" t="s">
        <v>73</v>
      </c>
      <c r="P51" s="29" t="s">
        <v>74</v>
      </c>
    </row>
    <row r="52" spans="1:16" ht="12.75" customHeight="1" thickBot="1" x14ac:dyDescent="0.25">
      <c r="A52" s="8" t="str">
        <f t="shared" si="6"/>
        <v> MHAR 10.11 </v>
      </c>
      <c r="B52" s="3" t="str">
        <f t="shared" si="7"/>
        <v>II</v>
      </c>
      <c r="C52" s="8">
        <f t="shared" si="8"/>
        <v>35392.565999999999</v>
      </c>
      <c r="D52" s="7" t="str">
        <f t="shared" si="9"/>
        <v>vis</v>
      </c>
      <c r="E52" s="26">
        <f>VLOOKUP(C52,'Active 1'!C$21:E$973,3,FALSE)</f>
        <v>-2177.4754419950755</v>
      </c>
      <c r="F52" s="3" t="s">
        <v>66</v>
      </c>
      <c r="G52" s="7" t="str">
        <f t="shared" si="10"/>
        <v>35392.566</v>
      </c>
      <c r="H52" s="8">
        <f t="shared" si="11"/>
        <v>1131.5</v>
      </c>
      <c r="I52" s="27" t="s">
        <v>148</v>
      </c>
      <c r="J52" s="28" t="s">
        <v>149</v>
      </c>
      <c r="K52" s="27">
        <v>1131.5</v>
      </c>
      <c r="L52" s="27" t="s">
        <v>150</v>
      </c>
      <c r="M52" s="28" t="s">
        <v>72</v>
      </c>
      <c r="N52" s="28"/>
      <c r="O52" s="29" t="s">
        <v>73</v>
      </c>
      <c r="P52" s="29" t="s">
        <v>74</v>
      </c>
    </row>
    <row r="53" spans="1:16" ht="12.75" customHeight="1" thickBot="1" x14ac:dyDescent="0.25">
      <c r="A53" s="8" t="str">
        <f t="shared" si="6"/>
        <v> MHAR 10.11 </v>
      </c>
      <c r="B53" s="3" t="str">
        <f t="shared" si="7"/>
        <v>II</v>
      </c>
      <c r="C53" s="8">
        <f t="shared" si="8"/>
        <v>35399.557999999997</v>
      </c>
      <c r="D53" s="7" t="str">
        <f t="shared" si="9"/>
        <v>vis</v>
      </c>
      <c r="E53" s="26">
        <f>VLOOKUP(C53,'Active 1'!C$21:E$973,3,FALSE)</f>
        <v>-2176.4674905382026</v>
      </c>
      <c r="F53" s="3" t="s">
        <v>66</v>
      </c>
      <c r="G53" s="7" t="str">
        <f t="shared" si="10"/>
        <v>35399.558</v>
      </c>
      <c r="H53" s="8">
        <f t="shared" si="11"/>
        <v>1132.5</v>
      </c>
      <c r="I53" s="27" t="s">
        <v>151</v>
      </c>
      <c r="J53" s="28" t="s">
        <v>152</v>
      </c>
      <c r="K53" s="27">
        <v>1132.5</v>
      </c>
      <c r="L53" s="27" t="s">
        <v>153</v>
      </c>
      <c r="M53" s="28" t="s">
        <v>72</v>
      </c>
      <c r="N53" s="28"/>
      <c r="O53" s="29" t="s">
        <v>73</v>
      </c>
      <c r="P53" s="29" t="s">
        <v>74</v>
      </c>
    </row>
    <row r="54" spans="1:16" ht="12.75" customHeight="1" thickBot="1" x14ac:dyDescent="0.25">
      <c r="A54" s="8" t="str">
        <f t="shared" si="6"/>
        <v> MHAR 10.11 </v>
      </c>
      <c r="B54" s="3" t="str">
        <f t="shared" si="7"/>
        <v>I</v>
      </c>
      <c r="C54" s="8">
        <f t="shared" si="8"/>
        <v>36852.639999999999</v>
      </c>
      <c r="D54" s="7" t="str">
        <f t="shared" si="9"/>
        <v>vis</v>
      </c>
      <c r="E54" s="26">
        <f>VLOOKUP(C54,'Active 1'!C$21:E$973,3,FALSE)</f>
        <v>-1966.9943614111442</v>
      </c>
      <c r="F54" s="3" t="s">
        <v>66</v>
      </c>
      <c r="G54" s="7" t="str">
        <f t="shared" si="10"/>
        <v>36852.640</v>
      </c>
      <c r="H54" s="8">
        <f t="shared" si="11"/>
        <v>1342</v>
      </c>
      <c r="I54" s="27" t="s">
        <v>154</v>
      </c>
      <c r="J54" s="28" t="s">
        <v>155</v>
      </c>
      <c r="K54" s="27">
        <v>1342</v>
      </c>
      <c r="L54" s="27" t="s">
        <v>156</v>
      </c>
      <c r="M54" s="28" t="s">
        <v>72</v>
      </c>
      <c r="N54" s="28"/>
      <c r="O54" s="29" t="s">
        <v>73</v>
      </c>
      <c r="P54" s="29" t="s">
        <v>74</v>
      </c>
    </row>
    <row r="55" spans="1:16" ht="12.75" customHeight="1" thickBot="1" x14ac:dyDescent="0.25">
      <c r="A55" s="8" t="str">
        <f t="shared" si="6"/>
        <v> MHAR 10.11 </v>
      </c>
      <c r="B55" s="3" t="str">
        <f t="shared" si="7"/>
        <v>I</v>
      </c>
      <c r="C55" s="8">
        <f t="shared" si="8"/>
        <v>37317.339999999997</v>
      </c>
      <c r="D55" s="7" t="str">
        <f t="shared" si="9"/>
        <v>vis</v>
      </c>
      <c r="E55" s="26">
        <f>VLOOKUP(C55,'Active 1'!C$21:E$973,3,FALSE)</f>
        <v>-1900.0042238240408</v>
      </c>
      <c r="F55" s="3" t="s">
        <v>66</v>
      </c>
      <c r="G55" s="7" t="str">
        <f t="shared" si="10"/>
        <v>37317.340</v>
      </c>
      <c r="H55" s="8">
        <f t="shared" si="11"/>
        <v>1409</v>
      </c>
      <c r="I55" s="27" t="s">
        <v>157</v>
      </c>
      <c r="J55" s="28" t="s">
        <v>158</v>
      </c>
      <c r="K55" s="27">
        <v>1409</v>
      </c>
      <c r="L55" s="27" t="s">
        <v>159</v>
      </c>
      <c r="M55" s="28" t="s">
        <v>72</v>
      </c>
      <c r="N55" s="28"/>
      <c r="O55" s="29" t="s">
        <v>73</v>
      </c>
      <c r="P55" s="29" t="s">
        <v>74</v>
      </c>
    </row>
    <row r="56" spans="1:16" ht="12.75" customHeight="1" thickBot="1" x14ac:dyDescent="0.25">
      <c r="A56" s="8" t="str">
        <f t="shared" si="6"/>
        <v> MHAR 10.11 </v>
      </c>
      <c r="B56" s="3" t="str">
        <f t="shared" si="7"/>
        <v>II</v>
      </c>
      <c r="C56" s="8">
        <f t="shared" si="8"/>
        <v>37730.305999999997</v>
      </c>
      <c r="D56" s="7" t="str">
        <f t="shared" si="9"/>
        <v>vis</v>
      </c>
      <c r="E56" s="26">
        <f>VLOOKUP(C56,'Active 1'!C$21:E$973,3,FALSE)</f>
        <v>-1840.4719467446434</v>
      </c>
      <c r="F56" s="3" t="s">
        <v>66</v>
      </c>
      <c r="G56" s="7" t="str">
        <f t="shared" si="10"/>
        <v>37730.306</v>
      </c>
      <c r="H56" s="8">
        <f t="shared" si="11"/>
        <v>1468.5</v>
      </c>
      <c r="I56" s="27" t="s">
        <v>160</v>
      </c>
      <c r="J56" s="28" t="s">
        <v>161</v>
      </c>
      <c r="K56" s="27">
        <v>1468.5</v>
      </c>
      <c r="L56" s="27" t="s">
        <v>80</v>
      </c>
      <c r="M56" s="28" t="s">
        <v>72</v>
      </c>
      <c r="N56" s="28"/>
      <c r="O56" s="29" t="s">
        <v>73</v>
      </c>
      <c r="P56" s="29" t="s">
        <v>74</v>
      </c>
    </row>
    <row r="57" spans="1:16" ht="12.75" customHeight="1" thickBot="1" x14ac:dyDescent="0.25">
      <c r="A57" s="8" t="str">
        <f t="shared" si="6"/>
        <v> MHAR 10.11 </v>
      </c>
      <c r="B57" s="3" t="str">
        <f t="shared" si="7"/>
        <v>II</v>
      </c>
      <c r="C57" s="8">
        <f t="shared" si="8"/>
        <v>37730.326000000001</v>
      </c>
      <c r="D57" s="7" t="str">
        <f t="shared" si="9"/>
        <v>vis</v>
      </c>
      <c r="E57" s="26">
        <f>VLOOKUP(C57,'Active 1'!C$21:E$973,3,FALSE)</f>
        <v>-1840.4690635883017</v>
      </c>
      <c r="F57" s="3" t="s">
        <v>66</v>
      </c>
      <c r="G57" s="7" t="str">
        <f t="shared" si="10"/>
        <v>37730.326</v>
      </c>
      <c r="H57" s="8">
        <f t="shared" si="11"/>
        <v>1468.5</v>
      </c>
      <c r="I57" s="27" t="s">
        <v>162</v>
      </c>
      <c r="J57" s="28" t="s">
        <v>163</v>
      </c>
      <c r="K57" s="27">
        <v>1468.5</v>
      </c>
      <c r="L57" s="27" t="s">
        <v>147</v>
      </c>
      <c r="M57" s="28" t="s">
        <v>72</v>
      </c>
      <c r="N57" s="28"/>
      <c r="O57" s="29" t="s">
        <v>73</v>
      </c>
      <c r="P57" s="29" t="s">
        <v>74</v>
      </c>
    </row>
    <row r="58" spans="1:16" ht="12.75" customHeight="1" thickBot="1" x14ac:dyDescent="0.25">
      <c r="A58" s="8" t="str">
        <f t="shared" si="6"/>
        <v> MHAR 10.11 </v>
      </c>
      <c r="B58" s="3" t="str">
        <f t="shared" si="7"/>
        <v>I</v>
      </c>
      <c r="C58" s="8">
        <f t="shared" si="8"/>
        <v>38413.406999999999</v>
      </c>
      <c r="D58" s="7" t="str">
        <f t="shared" si="9"/>
        <v>vis</v>
      </c>
      <c r="E58" s="26">
        <f>VLOOKUP(C58,'Active 1'!C$21:E$973,3,FALSE)</f>
        <v>-1741.9975977541371</v>
      </c>
      <c r="F58" s="3" t="s">
        <v>66</v>
      </c>
      <c r="G58" s="7" t="str">
        <f t="shared" si="10"/>
        <v>38413.407</v>
      </c>
      <c r="H58" s="8">
        <f t="shared" si="11"/>
        <v>1567</v>
      </c>
      <c r="I58" s="27" t="s">
        <v>164</v>
      </c>
      <c r="J58" s="28" t="s">
        <v>165</v>
      </c>
      <c r="K58" s="27">
        <v>1567</v>
      </c>
      <c r="L58" s="27" t="s">
        <v>166</v>
      </c>
      <c r="M58" s="28" t="s">
        <v>72</v>
      </c>
      <c r="N58" s="28"/>
      <c r="O58" s="29" t="s">
        <v>73</v>
      </c>
      <c r="P58" s="29" t="s">
        <v>74</v>
      </c>
    </row>
    <row r="59" spans="1:16" ht="12.75" customHeight="1" thickBot="1" x14ac:dyDescent="0.25">
      <c r="A59" s="8" t="str">
        <f t="shared" si="6"/>
        <v> MHAR 10.11 </v>
      </c>
      <c r="B59" s="3" t="str">
        <f t="shared" si="7"/>
        <v>II</v>
      </c>
      <c r="C59" s="8">
        <f t="shared" si="8"/>
        <v>38708.432000000001</v>
      </c>
      <c r="D59" s="7" t="str">
        <f t="shared" si="9"/>
        <v>vis</v>
      </c>
      <c r="E59" s="26">
        <f>VLOOKUP(C59,'Active 1'!C$21:E$973,3,FALSE)</f>
        <v>-1699.4674377764409</v>
      </c>
      <c r="F59" s="3" t="s">
        <v>66</v>
      </c>
      <c r="G59" s="7" t="str">
        <f t="shared" si="10"/>
        <v>38708.432</v>
      </c>
      <c r="H59" s="8">
        <f t="shared" si="11"/>
        <v>1609.5</v>
      </c>
      <c r="I59" s="27" t="s">
        <v>167</v>
      </c>
      <c r="J59" s="28" t="s">
        <v>168</v>
      </c>
      <c r="K59" s="27">
        <v>1609.5</v>
      </c>
      <c r="L59" s="27" t="s">
        <v>98</v>
      </c>
      <c r="M59" s="28" t="s">
        <v>72</v>
      </c>
      <c r="N59" s="28"/>
      <c r="O59" s="29" t="s">
        <v>73</v>
      </c>
      <c r="P59" s="29" t="s">
        <v>74</v>
      </c>
    </row>
    <row r="60" spans="1:16" ht="12.75" customHeight="1" thickBot="1" x14ac:dyDescent="0.25">
      <c r="A60" s="8" t="str">
        <f t="shared" si="6"/>
        <v> MHAR 10.11 </v>
      </c>
      <c r="B60" s="3" t="str">
        <f t="shared" si="7"/>
        <v>I</v>
      </c>
      <c r="C60" s="8">
        <f t="shared" si="8"/>
        <v>38739.432999999997</v>
      </c>
      <c r="D60" s="7" t="str">
        <f t="shared" si="9"/>
        <v>vis</v>
      </c>
      <c r="E60" s="26">
        <f>VLOOKUP(C60,'Active 1'!C$21:E$973,3,FALSE)</f>
        <v>-1694.9984012898096</v>
      </c>
      <c r="F60" s="3" t="s">
        <v>66</v>
      </c>
      <c r="G60" s="7" t="str">
        <f t="shared" si="10"/>
        <v>38739.433</v>
      </c>
      <c r="H60" s="8">
        <f t="shared" si="11"/>
        <v>1614</v>
      </c>
      <c r="I60" s="27" t="s">
        <v>169</v>
      </c>
      <c r="J60" s="28" t="s">
        <v>170</v>
      </c>
      <c r="K60" s="27">
        <v>1614</v>
      </c>
      <c r="L60" s="27" t="s">
        <v>171</v>
      </c>
      <c r="M60" s="28" t="s">
        <v>72</v>
      </c>
      <c r="N60" s="28"/>
      <c r="O60" s="29" t="s">
        <v>73</v>
      </c>
      <c r="P60" s="29" t="s">
        <v>74</v>
      </c>
    </row>
    <row r="61" spans="1:16" ht="12.75" customHeight="1" thickBot="1" x14ac:dyDescent="0.25">
      <c r="A61" s="8" t="str">
        <f t="shared" si="6"/>
        <v> MHAR 10.11 </v>
      </c>
      <c r="B61" s="3" t="str">
        <f t="shared" si="7"/>
        <v>I</v>
      </c>
      <c r="C61" s="8">
        <f t="shared" si="8"/>
        <v>40473.618000000002</v>
      </c>
      <c r="D61" s="7" t="str">
        <f t="shared" si="9"/>
        <v>vis</v>
      </c>
      <c r="E61" s="26">
        <f>VLOOKUP(C61,'Active 1'!C$21:E$973,3,FALSE)</f>
        <v>-1445.0020773141439</v>
      </c>
      <c r="F61" s="3" t="s">
        <v>66</v>
      </c>
      <c r="G61" s="7" t="str">
        <f t="shared" si="10"/>
        <v>40473.618</v>
      </c>
      <c r="H61" s="8">
        <f t="shared" si="11"/>
        <v>1864</v>
      </c>
      <c r="I61" s="27" t="s">
        <v>172</v>
      </c>
      <c r="J61" s="28" t="s">
        <v>173</v>
      </c>
      <c r="K61" s="27">
        <v>1864</v>
      </c>
      <c r="L61" s="27" t="s">
        <v>174</v>
      </c>
      <c r="M61" s="28" t="s">
        <v>72</v>
      </c>
      <c r="N61" s="28"/>
      <c r="O61" s="29" t="s">
        <v>73</v>
      </c>
      <c r="P61" s="29" t="s">
        <v>74</v>
      </c>
    </row>
    <row r="62" spans="1:16" ht="12.75" customHeight="1" thickBot="1" x14ac:dyDescent="0.25">
      <c r="A62" s="8" t="str">
        <f t="shared" si="6"/>
        <v> MHAR 10.11 </v>
      </c>
      <c r="B62" s="3" t="str">
        <f t="shared" si="7"/>
        <v>I</v>
      </c>
      <c r="C62" s="8">
        <f t="shared" si="8"/>
        <v>40619.315000000002</v>
      </c>
      <c r="D62" s="7" t="str">
        <f t="shared" si="9"/>
        <v>vis</v>
      </c>
      <c r="E62" s="26">
        <f>VLOOKUP(C62,'Active 1'!C$21:E$973,3,FALSE)</f>
        <v>-1423.9987158421657</v>
      </c>
      <c r="F62" s="3" t="s">
        <v>66</v>
      </c>
      <c r="G62" s="7" t="str">
        <f t="shared" si="10"/>
        <v>40619.315</v>
      </c>
      <c r="H62" s="8">
        <f t="shared" si="11"/>
        <v>1885</v>
      </c>
      <c r="I62" s="27" t="s">
        <v>175</v>
      </c>
      <c r="J62" s="28" t="s">
        <v>176</v>
      </c>
      <c r="K62" s="27">
        <v>1885</v>
      </c>
      <c r="L62" s="27" t="s">
        <v>177</v>
      </c>
      <c r="M62" s="28" t="s">
        <v>72</v>
      </c>
      <c r="N62" s="28"/>
      <c r="O62" s="29" t="s">
        <v>73</v>
      </c>
      <c r="P62" s="29" t="s">
        <v>74</v>
      </c>
    </row>
    <row r="63" spans="1:16" ht="12.75" customHeight="1" thickBot="1" x14ac:dyDescent="0.25">
      <c r="A63" s="8" t="str">
        <f t="shared" si="6"/>
        <v> MHAR 10.11 </v>
      </c>
      <c r="B63" s="3" t="str">
        <f t="shared" si="7"/>
        <v>I</v>
      </c>
      <c r="C63" s="8">
        <f t="shared" si="8"/>
        <v>40924.519</v>
      </c>
      <c r="D63" s="7" t="str">
        <f t="shared" si="9"/>
        <v>vis</v>
      </c>
      <c r="E63" s="26">
        <f>VLOOKUP(C63,'Active 1'!C$21:E$973,3,FALSE)</f>
        <v>-1380.0011734446311</v>
      </c>
      <c r="F63" s="3" t="s">
        <v>66</v>
      </c>
      <c r="G63" s="7" t="str">
        <f t="shared" si="10"/>
        <v>40924.519</v>
      </c>
      <c r="H63" s="8">
        <f t="shared" si="11"/>
        <v>1929</v>
      </c>
      <c r="I63" s="27" t="s">
        <v>178</v>
      </c>
      <c r="J63" s="28" t="s">
        <v>179</v>
      </c>
      <c r="K63" s="27">
        <v>1929</v>
      </c>
      <c r="L63" s="27" t="s">
        <v>180</v>
      </c>
      <c r="M63" s="28" t="s">
        <v>72</v>
      </c>
      <c r="N63" s="28"/>
      <c r="O63" s="29" t="s">
        <v>73</v>
      </c>
      <c r="P63" s="29" t="s">
        <v>74</v>
      </c>
    </row>
    <row r="64" spans="1:16" ht="12.75" customHeight="1" thickBot="1" x14ac:dyDescent="0.25">
      <c r="A64" s="8" t="str">
        <f t="shared" si="6"/>
        <v> MHAR 10.11 </v>
      </c>
      <c r="B64" s="3" t="str">
        <f t="shared" si="7"/>
        <v>II</v>
      </c>
      <c r="C64" s="8">
        <f t="shared" si="8"/>
        <v>41330.514000000003</v>
      </c>
      <c r="D64" s="7" t="str">
        <f t="shared" si="9"/>
        <v>vis</v>
      </c>
      <c r="E64" s="26">
        <f>VLOOKUP(C64,'Active 1'!C$21:E$973,3,FALSE)</f>
        <v>-1321.4738205079486</v>
      </c>
      <c r="F64" s="3" t="s">
        <v>66</v>
      </c>
      <c r="G64" s="7" t="str">
        <f t="shared" si="10"/>
        <v>41330.514</v>
      </c>
      <c r="H64" s="8">
        <f t="shared" si="11"/>
        <v>1987.5</v>
      </c>
      <c r="I64" s="27" t="s">
        <v>181</v>
      </c>
      <c r="J64" s="28" t="s">
        <v>182</v>
      </c>
      <c r="K64" s="27">
        <v>1987.5</v>
      </c>
      <c r="L64" s="27" t="s">
        <v>183</v>
      </c>
      <c r="M64" s="28" t="s">
        <v>72</v>
      </c>
      <c r="N64" s="28"/>
      <c r="O64" s="29" t="s">
        <v>73</v>
      </c>
      <c r="P64" s="29" t="s">
        <v>74</v>
      </c>
    </row>
    <row r="65" spans="1:16" ht="12.75" customHeight="1" thickBot="1" x14ac:dyDescent="0.25">
      <c r="A65" s="8" t="str">
        <f t="shared" si="6"/>
        <v> MHAR 10.11 </v>
      </c>
      <c r="B65" s="3" t="str">
        <f t="shared" si="7"/>
        <v>II</v>
      </c>
      <c r="C65" s="8">
        <f t="shared" si="8"/>
        <v>41351.339999999997</v>
      </c>
      <c r="D65" s="7" t="str">
        <f t="shared" si="9"/>
        <v>vis</v>
      </c>
      <c r="E65" s="26">
        <f>VLOOKUP(C65,'Active 1'!C$21:E$973,3,FALSE)</f>
        <v>-1318.4715898098884</v>
      </c>
      <c r="F65" s="3" t="s">
        <v>66</v>
      </c>
      <c r="G65" s="7" t="str">
        <f t="shared" si="10"/>
        <v>41351.340</v>
      </c>
      <c r="H65" s="8">
        <f t="shared" si="11"/>
        <v>1990.5</v>
      </c>
      <c r="I65" s="27" t="s">
        <v>184</v>
      </c>
      <c r="J65" s="28" t="s">
        <v>185</v>
      </c>
      <c r="K65" s="27">
        <v>1990.5</v>
      </c>
      <c r="L65" s="27" t="s">
        <v>77</v>
      </c>
      <c r="M65" s="28" t="s">
        <v>72</v>
      </c>
      <c r="N65" s="28"/>
      <c r="O65" s="29" t="s">
        <v>73</v>
      </c>
      <c r="P65" s="29" t="s">
        <v>74</v>
      </c>
    </row>
    <row r="66" spans="1:16" ht="12.75" customHeight="1" thickBot="1" x14ac:dyDescent="0.25">
      <c r="A66" s="8" t="str">
        <f t="shared" si="6"/>
        <v> MHAR 10.11 </v>
      </c>
      <c r="B66" s="3" t="str">
        <f t="shared" si="7"/>
        <v>I</v>
      </c>
      <c r="C66" s="8">
        <f t="shared" si="8"/>
        <v>41389.321000000004</v>
      </c>
      <c r="D66" s="7" t="str">
        <f t="shared" si="9"/>
        <v>vis</v>
      </c>
      <c r="E66" s="26">
        <f>VLOOKUP(C66,'Active 1'!C$21:E$973,3,FALSE)</f>
        <v>-1312.9963317601871</v>
      </c>
      <c r="F66" s="3" t="s">
        <v>66</v>
      </c>
      <c r="G66" s="7" t="str">
        <f t="shared" si="10"/>
        <v>41389.321</v>
      </c>
      <c r="H66" s="8">
        <f t="shared" si="11"/>
        <v>1996</v>
      </c>
      <c r="I66" s="27" t="s">
        <v>186</v>
      </c>
      <c r="J66" s="28" t="s">
        <v>187</v>
      </c>
      <c r="K66" s="27">
        <v>1996</v>
      </c>
      <c r="L66" s="27" t="s">
        <v>188</v>
      </c>
      <c r="M66" s="28" t="s">
        <v>72</v>
      </c>
      <c r="N66" s="28"/>
      <c r="O66" s="29" t="s">
        <v>73</v>
      </c>
      <c r="P66" s="29" t="s">
        <v>74</v>
      </c>
    </row>
    <row r="67" spans="1:16" ht="12.75" customHeight="1" thickBot="1" x14ac:dyDescent="0.25">
      <c r="A67" s="8" t="str">
        <f t="shared" si="6"/>
        <v> MHAR 10.11 </v>
      </c>
      <c r="B67" s="3" t="str">
        <f t="shared" si="7"/>
        <v>II</v>
      </c>
      <c r="C67" s="8">
        <f t="shared" si="8"/>
        <v>41677.368999999999</v>
      </c>
      <c r="D67" s="7" t="str">
        <f t="shared" si="9"/>
        <v>vis</v>
      </c>
      <c r="E67" s="26">
        <f>VLOOKUP(C67,'Active 1'!C$21:E$973,3,FALSE)</f>
        <v>-1271.4719608721093</v>
      </c>
      <c r="F67" s="3" t="s">
        <v>66</v>
      </c>
      <c r="G67" s="7" t="str">
        <f t="shared" si="10"/>
        <v>41677.369</v>
      </c>
      <c r="H67" s="8">
        <f t="shared" si="11"/>
        <v>2037.5</v>
      </c>
      <c r="I67" s="27" t="s">
        <v>189</v>
      </c>
      <c r="J67" s="28" t="s">
        <v>190</v>
      </c>
      <c r="K67" s="27">
        <v>2037.5</v>
      </c>
      <c r="L67" s="27" t="s">
        <v>191</v>
      </c>
      <c r="M67" s="28" t="s">
        <v>72</v>
      </c>
      <c r="N67" s="28"/>
      <c r="O67" s="29" t="s">
        <v>73</v>
      </c>
      <c r="P67" s="29" t="s">
        <v>74</v>
      </c>
    </row>
    <row r="68" spans="1:16" ht="12.75" customHeight="1" thickBot="1" x14ac:dyDescent="0.25">
      <c r="A68" s="8" t="str">
        <f t="shared" si="6"/>
        <v> MHAR 10.11 </v>
      </c>
      <c r="B68" s="3" t="str">
        <f t="shared" si="7"/>
        <v>II</v>
      </c>
      <c r="C68" s="8">
        <f t="shared" si="8"/>
        <v>42454.294999999998</v>
      </c>
      <c r="D68" s="7" t="str">
        <f t="shared" si="9"/>
        <v>vis</v>
      </c>
      <c r="E68" s="26">
        <f>VLOOKUP(C68,'Active 1'!C$21:E$973,3,FALSE)</f>
        <v>-1159.4720046960858</v>
      </c>
      <c r="F68" s="3" t="s">
        <v>66</v>
      </c>
      <c r="G68" s="7" t="str">
        <f t="shared" si="10"/>
        <v>42454.295</v>
      </c>
      <c r="H68" s="8">
        <f t="shared" si="11"/>
        <v>2149.5</v>
      </c>
      <c r="I68" s="27" t="s">
        <v>192</v>
      </c>
      <c r="J68" s="28" t="s">
        <v>193</v>
      </c>
      <c r="K68" s="27">
        <v>2149.5</v>
      </c>
      <c r="L68" s="27" t="s">
        <v>194</v>
      </c>
      <c r="M68" s="28" t="s">
        <v>72</v>
      </c>
      <c r="N68" s="28"/>
      <c r="O68" s="29" t="s">
        <v>73</v>
      </c>
      <c r="P68" s="29" t="s">
        <v>74</v>
      </c>
    </row>
    <row r="69" spans="1:16" ht="12.75" customHeight="1" thickBot="1" x14ac:dyDescent="0.25">
      <c r="A69" s="8" t="str">
        <f t="shared" si="6"/>
        <v> AJ 91.393 </v>
      </c>
      <c r="B69" s="3" t="str">
        <f t="shared" si="7"/>
        <v>I</v>
      </c>
      <c r="C69" s="8">
        <f t="shared" si="8"/>
        <v>44947.894</v>
      </c>
      <c r="D69" s="7" t="str">
        <f t="shared" si="9"/>
        <v>vis</v>
      </c>
      <c r="E69" s="26">
        <f>VLOOKUP(C69,'Active 1'!C$21:E$973,3,FALSE)</f>
        <v>-800.00021623672603</v>
      </c>
      <c r="F69" s="3" t="s">
        <v>66</v>
      </c>
      <c r="G69" s="7" t="str">
        <f t="shared" si="10"/>
        <v>44947.8940</v>
      </c>
      <c r="H69" s="8">
        <f t="shared" si="11"/>
        <v>2509</v>
      </c>
      <c r="I69" s="27" t="s">
        <v>216</v>
      </c>
      <c r="J69" s="28" t="s">
        <v>217</v>
      </c>
      <c r="K69" s="27">
        <v>2509</v>
      </c>
      <c r="L69" s="27" t="s">
        <v>218</v>
      </c>
      <c r="M69" s="28" t="s">
        <v>122</v>
      </c>
      <c r="N69" s="28" t="s">
        <v>123</v>
      </c>
      <c r="O69" s="29" t="s">
        <v>214</v>
      </c>
      <c r="P69" s="29" t="s">
        <v>215</v>
      </c>
    </row>
    <row r="70" spans="1:16" ht="12.75" customHeight="1" thickBot="1" x14ac:dyDescent="0.25">
      <c r="A70" s="8" t="str">
        <f t="shared" si="6"/>
        <v>IBVS 4542 </v>
      </c>
      <c r="B70" s="3" t="str">
        <f t="shared" si="7"/>
        <v>II</v>
      </c>
      <c r="C70" s="8">
        <f t="shared" si="8"/>
        <v>46096.152300000002</v>
      </c>
      <c r="D70" s="7" t="str">
        <f t="shared" si="9"/>
        <v>vis</v>
      </c>
      <c r="E70" s="26">
        <f>VLOOKUP(C70,'Active 1'!C$21:E$973,3,FALSE)</f>
        <v>-634.46980628937513</v>
      </c>
      <c r="F70" s="3" t="s">
        <v>66</v>
      </c>
      <c r="G70" s="7" t="str">
        <f t="shared" si="10"/>
        <v>46096.1523</v>
      </c>
      <c r="H70" s="8">
        <f t="shared" si="11"/>
        <v>2674.5</v>
      </c>
      <c r="I70" s="27" t="s">
        <v>219</v>
      </c>
      <c r="J70" s="28" t="s">
        <v>220</v>
      </c>
      <c r="K70" s="27">
        <v>2674.5</v>
      </c>
      <c r="L70" s="27" t="s">
        <v>221</v>
      </c>
      <c r="M70" s="28" t="s">
        <v>122</v>
      </c>
      <c r="N70" s="28" t="s">
        <v>123</v>
      </c>
      <c r="O70" s="29" t="s">
        <v>222</v>
      </c>
      <c r="P70" s="30" t="s">
        <v>223</v>
      </c>
    </row>
    <row r="71" spans="1:16" ht="12.75" customHeight="1" thickBot="1" x14ac:dyDescent="0.25">
      <c r="A71" s="8" t="str">
        <f t="shared" si="6"/>
        <v>BAVM 143 </v>
      </c>
      <c r="B71" s="3" t="str">
        <f t="shared" si="7"/>
        <v>I</v>
      </c>
      <c r="C71" s="8">
        <f t="shared" si="8"/>
        <v>51926.345999999998</v>
      </c>
      <c r="D71" s="7" t="str">
        <f t="shared" si="9"/>
        <v>vis</v>
      </c>
      <c r="E71" s="26">
        <f>VLOOKUP(C71,'Active 1'!C$21:E$973,3,FALSE)</f>
        <v>205.99819053107944</v>
      </c>
      <c r="F71" s="3" t="s">
        <v>66</v>
      </c>
      <c r="G71" s="7" t="str">
        <f t="shared" si="10"/>
        <v>51926.346</v>
      </c>
      <c r="H71" s="8">
        <f t="shared" si="11"/>
        <v>3515</v>
      </c>
      <c r="I71" s="27" t="s">
        <v>248</v>
      </c>
      <c r="J71" s="28" t="s">
        <v>249</v>
      </c>
      <c r="K71" s="27">
        <v>3515</v>
      </c>
      <c r="L71" s="27" t="s">
        <v>250</v>
      </c>
      <c r="M71" s="28" t="s">
        <v>87</v>
      </c>
      <c r="N71" s="28"/>
      <c r="O71" s="29" t="s">
        <v>251</v>
      </c>
      <c r="P71" s="30" t="s">
        <v>252</v>
      </c>
    </row>
    <row r="72" spans="1:16" ht="12.75" customHeight="1" thickBot="1" x14ac:dyDescent="0.25">
      <c r="A72" s="8" t="str">
        <f t="shared" si="6"/>
        <v>BAVM 154 </v>
      </c>
      <c r="B72" s="3" t="str">
        <f t="shared" si="7"/>
        <v>I</v>
      </c>
      <c r="C72" s="8">
        <f t="shared" si="8"/>
        <v>52252.385000000002</v>
      </c>
      <c r="D72" s="7" t="str">
        <f t="shared" si="9"/>
        <v>vis</v>
      </c>
      <c r="E72" s="26">
        <f>VLOOKUP(C72,'Active 1'!C$21:E$973,3,FALSE)</f>
        <v>252.99926104702953</v>
      </c>
      <c r="F72" s="3" t="s">
        <v>66</v>
      </c>
      <c r="G72" s="7" t="str">
        <f t="shared" si="10"/>
        <v>52252.385</v>
      </c>
      <c r="H72" s="8">
        <f t="shared" si="11"/>
        <v>3562</v>
      </c>
      <c r="I72" s="27" t="s">
        <v>253</v>
      </c>
      <c r="J72" s="28" t="s">
        <v>254</v>
      </c>
      <c r="K72" s="27">
        <v>3562</v>
      </c>
      <c r="L72" s="27" t="s">
        <v>197</v>
      </c>
      <c r="M72" s="28" t="s">
        <v>87</v>
      </c>
      <c r="N72" s="28"/>
      <c r="O72" s="29" t="s">
        <v>251</v>
      </c>
      <c r="P72" s="30" t="s">
        <v>255</v>
      </c>
    </row>
    <row r="73" spans="1:16" ht="12.75" customHeight="1" thickBot="1" x14ac:dyDescent="0.25">
      <c r="A73" s="8" t="str">
        <f t="shared" si="6"/>
        <v>BAVM 157 </v>
      </c>
      <c r="B73" s="3" t="str">
        <f t="shared" si="7"/>
        <v>I</v>
      </c>
      <c r="C73" s="8">
        <f t="shared" si="8"/>
        <v>52689.398999999998</v>
      </c>
      <c r="D73" s="7" t="str">
        <f t="shared" si="9"/>
        <v>vis</v>
      </c>
      <c r="E73" s="26">
        <f>VLOOKUP(C73,'Active 1'!C$21:E$973,3,FALSE)</f>
        <v>315.99824531104991</v>
      </c>
      <c r="F73" s="3" t="s">
        <v>66</v>
      </c>
      <c r="G73" s="7" t="str">
        <f t="shared" si="10"/>
        <v>52689.399</v>
      </c>
      <c r="H73" s="8">
        <f t="shared" si="11"/>
        <v>3625</v>
      </c>
      <c r="I73" s="27" t="s">
        <v>256</v>
      </c>
      <c r="J73" s="28" t="s">
        <v>257</v>
      </c>
      <c r="K73" s="27">
        <v>3625</v>
      </c>
      <c r="L73" s="27" t="s">
        <v>258</v>
      </c>
      <c r="M73" s="28" t="s">
        <v>87</v>
      </c>
      <c r="N73" s="28"/>
      <c r="O73" s="29" t="s">
        <v>251</v>
      </c>
      <c r="P73" s="30" t="s">
        <v>259</v>
      </c>
    </row>
    <row r="74" spans="1:16" ht="12.75" customHeight="1" thickBot="1" x14ac:dyDescent="0.25">
      <c r="A74" s="8" t="str">
        <f t="shared" si="6"/>
        <v>VSB 48 </v>
      </c>
      <c r="B74" s="3" t="str">
        <f t="shared" si="7"/>
        <v>I</v>
      </c>
      <c r="C74" s="8">
        <f t="shared" si="8"/>
        <v>54492.990899999997</v>
      </c>
      <c r="D74" s="7" t="str">
        <f t="shared" si="9"/>
        <v>vis</v>
      </c>
      <c r="E74" s="26">
        <f>VLOOKUP(C74,'Active 1'!C$21:E$973,3,FALSE)</f>
        <v>576.00011647951521</v>
      </c>
      <c r="F74" s="3" t="s">
        <v>66</v>
      </c>
      <c r="G74" s="7" t="str">
        <f t="shared" si="10"/>
        <v>54492.9909</v>
      </c>
      <c r="H74" s="8">
        <f t="shared" si="11"/>
        <v>3885</v>
      </c>
      <c r="I74" s="27" t="s">
        <v>268</v>
      </c>
      <c r="J74" s="28" t="s">
        <v>269</v>
      </c>
      <c r="K74" s="27">
        <v>3885</v>
      </c>
      <c r="L74" s="27" t="s">
        <v>270</v>
      </c>
      <c r="M74" s="28" t="s">
        <v>271</v>
      </c>
      <c r="N74" s="28" t="s">
        <v>66</v>
      </c>
      <c r="O74" s="29" t="s">
        <v>272</v>
      </c>
      <c r="P74" s="30" t="s">
        <v>273</v>
      </c>
    </row>
    <row r="75" spans="1:16" ht="12.75" customHeight="1" thickBot="1" x14ac:dyDescent="0.25">
      <c r="A75" s="8" t="str">
        <f t="shared" si="6"/>
        <v>BAVM 203 </v>
      </c>
      <c r="B75" s="3" t="str">
        <f t="shared" si="7"/>
        <v>II</v>
      </c>
      <c r="C75" s="8">
        <f t="shared" si="8"/>
        <v>54857.3868</v>
      </c>
      <c r="D75" s="7" t="str">
        <f t="shared" si="9"/>
        <v>vis</v>
      </c>
      <c r="E75" s="26">
        <f>VLOOKUP(C75,'Active 1'!C$21:E$973,3,FALSE)</f>
        <v>628.53063396859784</v>
      </c>
      <c r="F75" s="3" t="s">
        <v>66</v>
      </c>
      <c r="G75" s="7" t="str">
        <f t="shared" si="10"/>
        <v>54857.3868</v>
      </c>
      <c r="H75" s="8">
        <f t="shared" si="11"/>
        <v>3937.5</v>
      </c>
      <c r="I75" s="27" t="s">
        <v>279</v>
      </c>
      <c r="J75" s="28" t="s">
        <v>280</v>
      </c>
      <c r="K75" s="27">
        <v>3937.5</v>
      </c>
      <c r="L75" s="27" t="s">
        <v>281</v>
      </c>
      <c r="M75" s="28" t="s">
        <v>271</v>
      </c>
      <c r="N75" s="28" t="s">
        <v>282</v>
      </c>
      <c r="O75" s="29" t="s">
        <v>283</v>
      </c>
      <c r="P75" s="30" t="s">
        <v>284</v>
      </c>
    </row>
    <row r="76" spans="1:16" ht="12.75" customHeight="1" thickBot="1" x14ac:dyDescent="0.25">
      <c r="A76" s="8" t="str">
        <f t="shared" si="6"/>
        <v>VSB 53 </v>
      </c>
      <c r="B76" s="3" t="str">
        <f t="shared" si="7"/>
        <v>I</v>
      </c>
      <c r="C76" s="8">
        <f t="shared" si="8"/>
        <v>55908.108399999997</v>
      </c>
      <c r="D76" s="7" t="str">
        <f t="shared" si="9"/>
        <v>vis</v>
      </c>
      <c r="E76" s="26">
        <f>VLOOKUP(C76,'Active 1'!C$21:E$973,3,FALSE)</f>
        <v>780.00036616085436</v>
      </c>
      <c r="F76" s="3" t="s">
        <v>66</v>
      </c>
      <c r="G76" s="7" t="str">
        <f t="shared" si="10"/>
        <v>55908.1084</v>
      </c>
      <c r="H76" s="8">
        <f t="shared" si="11"/>
        <v>4089</v>
      </c>
      <c r="I76" s="27" t="s">
        <v>290</v>
      </c>
      <c r="J76" s="28" t="s">
        <v>291</v>
      </c>
      <c r="K76" s="27" t="s">
        <v>292</v>
      </c>
      <c r="L76" s="27" t="s">
        <v>293</v>
      </c>
      <c r="M76" s="28" t="s">
        <v>271</v>
      </c>
      <c r="N76" s="28" t="s">
        <v>294</v>
      </c>
      <c r="O76" s="29" t="s">
        <v>295</v>
      </c>
      <c r="P76" s="30" t="s">
        <v>296</v>
      </c>
    </row>
    <row r="77" spans="1:16" ht="12.75" customHeight="1" thickBot="1" x14ac:dyDescent="0.25">
      <c r="A77" s="8" t="str">
        <f t="shared" si="6"/>
        <v>VSB 59 </v>
      </c>
      <c r="B77" s="3" t="str">
        <f t="shared" si="7"/>
        <v>I</v>
      </c>
      <c r="C77" s="8">
        <f t="shared" si="8"/>
        <v>57018.001600000003</v>
      </c>
      <c r="D77" s="7" t="str">
        <f t="shared" si="9"/>
        <v>vis</v>
      </c>
      <c r="E77" s="26">
        <f>VLOOKUP(C77,'Active 1'!C$21:E$973,3,FALSE)</f>
        <v>940.00014704097327</v>
      </c>
      <c r="F77" s="3" t="s">
        <v>66</v>
      </c>
      <c r="G77" s="7" t="str">
        <f t="shared" si="10"/>
        <v>57018.0016</v>
      </c>
      <c r="H77" s="8">
        <f t="shared" si="11"/>
        <v>4249</v>
      </c>
      <c r="I77" s="27" t="s">
        <v>319</v>
      </c>
      <c r="J77" s="28" t="s">
        <v>320</v>
      </c>
      <c r="K77" s="27" t="s">
        <v>321</v>
      </c>
      <c r="L77" s="27" t="s">
        <v>322</v>
      </c>
      <c r="M77" s="28" t="s">
        <v>271</v>
      </c>
      <c r="N77" s="28" t="s">
        <v>323</v>
      </c>
      <c r="O77" s="29" t="s">
        <v>324</v>
      </c>
      <c r="P77" s="30" t="s">
        <v>325</v>
      </c>
    </row>
    <row r="78" spans="1:16" ht="12.75" customHeight="1" thickBot="1" x14ac:dyDescent="0.25">
      <c r="A78" s="8" t="str">
        <f t="shared" si="6"/>
        <v>VSB 59 </v>
      </c>
      <c r="B78" s="3" t="str">
        <f t="shared" si="7"/>
        <v>I</v>
      </c>
      <c r="C78" s="8">
        <f t="shared" si="8"/>
        <v>57018.002</v>
      </c>
      <c r="D78" s="7" t="str">
        <f t="shared" si="9"/>
        <v>CCD</v>
      </c>
      <c r="E78" s="26">
        <f>VLOOKUP(C78,'Active 1'!C$21:E$973,3,FALSE)</f>
        <v>940.0002047040997</v>
      </c>
      <c r="F78" s="3" t="str">
        <f>LEFT(M78,1)</f>
        <v>C</v>
      </c>
      <c r="G78" s="7" t="str">
        <f t="shared" si="10"/>
        <v>57018.0020</v>
      </c>
      <c r="H78" s="8">
        <f t="shared" si="11"/>
        <v>4249</v>
      </c>
      <c r="I78" s="27" t="s">
        <v>326</v>
      </c>
      <c r="J78" s="28" t="s">
        <v>320</v>
      </c>
      <c r="K78" s="27" t="s">
        <v>321</v>
      </c>
      <c r="L78" s="27" t="s">
        <v>327</v>
      </c>
      <c r="M78" s="28" t="s">
        <v>271</v>
      </c>
      <c r="N78" s="28" t="s">
        <v>66</v>
      </c>
      <c r="O78" s="29" t="s">
        <v>324</v>
      </c>
      <c r="P78" s="30" t="s">
        <v>325</v>
      </c>
    </row>
    <row r="79" spans="1:16" ht="12.75" customHeight="1" thickBot="1" x14ac:dyDescent="0.25">
      <c r="A79" s="8" t="str">
        <f t="shared" si="6"/>
        <v>VSB 59 </v>
      </c>
      <c r="B79" s="3" t="str">
        <f t="shared" si="7"/>
        <v>I</v>
      </c>
      <c r="C79" s="8">
        <f t="shared" si="8"/>
        <v>57018.0023</v>
      </c>
      <c r="D79" s="7" t="str">
        <f t="shared" si="9"/>
        <v>CCD</v>
      </c>
      <c r="E79" s="26">
        <f>VLOOKUP(C79,'Active 1'!C$21:E$973,3,FALSE)</f>
        <v>940.00024795144475</v>
      </c>
      <c r="F79" s="3" t="str">
        <f>LEFT(M79,1)</f>
        <v>C</v>
      </c>
      <c r="G79" s="7" t="str">
        <f t="shared" si="10"/>
        <v>57018.0023</v>
      </c>
      <c r="H79" s="8">
        <f t="shared" si="11"/>
        <v>4249</v>
      </c>
      <c r="I79" s="27" t="s">
        <v>328</v>
      </c>
      <c r="J79" s="28" t="s">
        <v>329</v>
      </c>
      <c r="K79" s="27" t="s">
        <v>321</v>
      </c>
      <c r="L79" s="27" t="s">
        <v>330</v>
      </c>
      <c r="M79" s="28" t="s">
        <v>271</v>
      </c>
      <c r="N79" s="28" t="s">
        <v>331</v>
      </c>
      <c r="O79" s="29" t="s">
        <v>324</v>
      </c>
      <c r="P79" s="30" t="s">
        <v>325</v>
      </c>
    </row>
    <row r="80" spans="1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</sheetData>
  <phoneticPr fontId="7" type="noConversion"/>
  <hyperlinks>
    <hyperlink ref="P70" r:id="rId1" display="http://www.konkoly.hu/cgi-bin/IBVS?4542" xr:uid="{00000000-0004-0000-0100-000000000000}"/>
    <hyperlink ref="P17" r:id="rId2" display="http://www.konkoly.hu/cgi-bin/IBVS?4542" xr:uid="{00000000-0004-0000-0100-000001000000}"/>
    <hyperlink ref="P19" r:id="rId3" display="http://www.konkoly.hu/cgi-bin/IBVS?4542" xr:uid="{00000000-0004-0000-0100-000002000000}"/>
    <hyperlink ref="P20" r:id="rId4" display="http://www.konkoly.hu/cgi-bin/IBVS?5745" xr:uid="{00000000-0004-0000-0100-000003000000}"/>
    <hyperlink ref="P21" r:id="rId5" display="http://www.konkoly.hu/cgi-bin/IBVS?4542" xr:uid="{00000000-0004-0000-0100-000004000000}"/>
    <hyperlink ref="P71" r:id="rId6" display="http://www.bav-astro.de/sfs/BAVM_link.php?BAVMnr=143" xr:uid="{00000000-0004-0000-0100-000005000000}"/>
    <hyperlink ref="P72" r:id="rId7" display="http://www.bav-astro.de/sfs/BAVM_link.php?BAVMnr=154" xr:uid="{00000000-0004-0000-0100-000006000000}"/>
    <hyperlink ref="P73" r:id="rId8" display="http://www.bav-astro.de/sfs/BAVM_link.php?BAVMnr=157" xr:uid="{00000000-0004-0000-0100-000007000000}"/>
    <hyperlink ref="P23" r:id="rId9" display="http://www.bav-astro.de/sfs/BAVM_link.php?BAVMnr=158" xr:uid="{00000000-0004-0000-0100-000008000000}"/>
    <hyperlink ref="P24" r:id="rId10" display="http://www.konkoly.hu/cgi-bin/IBVS?5745" xr:uid="{00000000-0004-0000-0100-000009000000}"/>
    <hyperlink ref="P74" r:id="rId11" display="http://vsolj.cetus-net.org/no48.pdf" xr:uid="{00000000-0004-0000-0100-00000A000000}"/>
    <hyperlink ref="P25" r:id="rId12" display="http://www.bav-astro.de/sfs/BAVM_link.php?BAVMnr=201" xr:uid="{00000000-0004-0000-0100-00000B000000}"/>
    <hyperlink ref="P75" r:id="rId13" display="http://www.bav-astro.de/sfs/BAVM_link.php?BAVMnr=203" xr:uid="{00000000-0004-0000-0100-00000C000000}"/>
    <hyperlink ref="P26" r:id="rId14" display="http://www.konkoly.hu/cgi-bin/IBVS?5894" xr:uid="{00000000-0004-0000-0100-00000D000000}"/>
    <hyperlink ref="P76" r:id="rId15" display="http://vsolj.cetus-net.org/vsoljno53.pdf" xr:uid="{00000000-0004-0000-0100-00000E000000}"/>
    <hyperlink ref="P27" r:id="rId16" display="http://www.bav-astro.de/sfs/BAVM_link.php?BAVMnr=228" xr:uid="{00000000-0004-0000-0100-00000F000000}"/>
    <hyperlink ref="P28" r:id="rId17" display="http://www.konkoly.hu/cgi-bin/IBVS?6029" xr:uid="{00000000-0004-0000-0100-000010000000}"/>
    <hyperlink ref="P29" r:id="rId18" display="http://www.konkoly.hu/cgi-bin/IBVS?6042" xr:uid="{00000000-0004-0000-0100-000011000000}"/>
    <hyperlink ref="P30" r:id="rId19" display="http://www.bav-astro.de/sfs/BAVM_link.php?BAVMnr=234" xr:uid="{00000000-0004-0000-0100-000012000000}"/>
    <hyperlink ref="P77" r:id="rId20" display="http://vsolj.cetus-net.org/vsoljno59.pdf" xr:uid="{00000000-0004-0000-0100-000013000000}"/>
    <hyperlink ref="P78" r:id="rId21" display="http://vsolj.cetus-net.org/vsoljno59.pdf" xr:uid="{00000000-0004-0000-0100-000014000000}"/>
    <hyperlink ref="P79" r:id="rId22" display="http://vsolj.cetus-net.org/vsoljno59.pdf" xr:uid="{00000000-0004-0000-01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2024-02-28T06:05:25Z</dcterms:modified>
</cp:coreProperties>
</file>