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7D8FA95-C83D-4B51-BCDC-205EAB6512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8" i="1" l="1"/>
  <c r="G11" i="1"/>
  <c r="F11" i="1"/>
  <c r="E14" i="1"/>
  <c r="E15" i="1" s="1"/>
  <c r="C17" i="1"/>
  <c r="Q36" i="1"/>
  <c r="Q37" i="1"/>
  <c r="C7" i="1"/>
  <c r="E38" i="1"/>
  <c r="F38" i="1"/>
  <c r="C8" i="1"/>
  <c r="Q3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21" i="1"/>
  <c r="E26" i="1"/>
  <c r="F26" i="1"/>
  <c r="E34" i="1"/>
  <c r="F34" i="1"/>
  <c r="G34" i="1"/>
  <c r="I34" i="1"/>
  <c r="G30" i="1"/>
  <c r="I30" i="1"/>
  <c r="E28" i="1"/>
  <c r="F28" i="1"/>
  <c r="G28" i="1"/>
  <c r="I28" i="1"/>
  <c r="E21" i="1"/>
  <c r="F21" i="1"/>
  <c r="E33" i="1"/>
  <c r="F33" i="1"/>
  <c r="G33" i="1"/>
  <c r="I33" i="1"/>
  <c r="G27" i="1"/>
  <c r="I27" i="1"/>
  <c r="E31" i="1"/>
  <c r="F31" i="1"/>
  <c r="G31" i="1"/>
  <c r="I31" i="1"/>
  <c r="G36" i="1"/>
  <c r="J36" i="1"/>
  <c r="E25" i="1"/>
  <c r="F25" i="1"/>
  <c r="G25" i="1"/>
  <c r="I25" i="1"/>
  <c r="E30" i="1"/>
  <c r="F30" i="1"/>
  <c r="E36" i="1"/>
  <c r="F36" i="1"/>
  <c r="E37" i="1"/>
  <c r="F37" i="1"/>
  <c r="G37" i="1"/>
  <c r="J37" i="1"/>
  <c r="E24" i="1"/>
  <c r="F24" i="1"/>
  <c r="G24" i="1"/>
  <c r="I24" i="1"/>
  <c r="E35" i="1"/>
  <c r="F35" i="1"/>
  <c r="G35" i="1"/>
  <c r="J35" i="1"/>
  <c r="G29" i="1"/>
  <c r="I29" i="1"/>
  <c r="E27" i="1"/>
  <c r="F27" i="1"/>
  <c r="G38" i="1"/>
  <c r="J38" i="1"/>
  <c r="E23" i="1"/>
  <c r="F23" i="1"/>
  <c r="G23" i="1"/>
  <c r="I23" i="1"/>
  <c r="E32" i="1"/>
  <c r="F32" i="1"/>
  <c r="G32" i="1"/>
  <c r="I32" i="1"/>
  <c r="G26" i="1"/>
  <c r="I26" i="1"/>
  <c r="E22" i="1"/>
  <c r="F22" i="1"/>
  <c r="G22" i="1"/>
  <c r="I22" i="1"/>
  <c r="E29" i="1"/>
  <c r="F29" i="1"/>
  <c r="C11" i="1"/>
  <c r="C12" i="1"/>
  <c r="C16" i="1" l="1"/>
  <c r="D18" i="1" s="1"/>
  <c r="O33" i="1"/>
  <c r="O35" i="1"/>
  <c r="O32" i="1"/>
  <c r="O27" i="1"/>
  <c r="O34" i="1"/>
  <c r="O26" i="1"/>
  <c r="O29" i="1"/>
  <c r="O24" i="1"/>
  <c r="O28" i="1"/>
  <c r="O38" i="1"/>
  <c r="O36" i="1"/>
  <c r="O31" i="1"/>
  <c r="C15" i="1"/>
  <c r="O22" i="1"/>
  <c r="O37" i="1"/>
  <c r="O30" i="1"/>
  <c r="O23" i="1"/>
  <c r="O25" i="1"/>
  <c r="C18" i="1" l="1"/>
  <c r="E16" i="1"/>
  <c r="E17" i="1" s="1"/>
</calcChain>
</file>

<file path=xl/sharedStrings.xml><?xml version="1.0" encoding="utf-8"?>
<sst xmlns="http://schemas.openxmlformats.org/spreadsheetml/2006/main" count="90" uniqueCount="63">
  <si>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</si>
  <si>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</si>
  <si>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</si>
  <si>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</si>
  <si>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</si>
  <si>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</si>
  <si>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</si>
  <si>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</si>
  <si>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</si>
  <si>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</si>
  <si>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</si>
  <si>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</si>
  <si>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</si>
  <si>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</si>
  <si>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</si>
  <si>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</si>
  <si>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</si>
  <si>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</si>
  <si>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</si>
  <si>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</si>
  <si>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</si>
  <si>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</si>
  <si>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</si>
  <si>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</si>
  <si>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</si>
  <si>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</si>
  <si>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</si>
  <si>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</si>
  <si>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</si>
  <si>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Bull.63</t>
  </si>
  <si>
    <t>B</t>
  </si>
  <si>
    <t>BBSAG Bull.69</t>
  </si>
  <si>
    <t>BBSAG Bull.70</t>
  </si>
  <si>
    <t>BBSAG Bull.74</t>
  </si>
  <si>
    <t>BBSAG Bull.75</t>
  </si>
  <si>
    <t>BBSAG Bull.81</t>
  </si>
  <si>
    <t>BBSAG Bull.85</t>
  </si>
  <si>
    <t>BBSAG Bull.86</t>
  </si>
  <si>
    <t>BBSAG Bull.87</t>
  </si>
  <si>
    <t>BBSAG Bull.90</t>
  </si>
  <si>
    <t>BBSAG Bull.93</t>
  </si>
  <si>
    <t>BBSAG Bull.94</t>
  </si>
  <si>
    <t>BBSAG Bull.100</t>
  </si>
  <si>
    <t>IBVS 3877</t>
  </si>
  <si>
    <t>EA/SD</t>
  </si>
  <si>
    <t># of data points:</t>
  </si>
  <si>
    <t>QT Ori / GSC 00128-00066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</si>
  <si>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</si>
  <si>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</si>
  <si>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</si>
  <si>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</si>
  <si>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</si>
  <si>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</si>
  <si>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</si>
  <si>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</si>
  <si>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</si>
  <si>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</si>
  <si>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</si>
  <si>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</si>
  <si>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IBVS 5992</t>
  </si>
  <si>
    <t>vis?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</si>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</sst>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2" borderId="0" xfId="0" applyFont="1" applyFill="1" applyAlignme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Ori - O-C Diagr.</a:t>
            </a:r>
          </a:p>
        </c:rich>
      </c:tx>
      <c:layout>
        <c:manualLayout>
          <c:xMode val="edge"/>
          <c:yMode val="edge"/>
          <c:x val="0.3622356742979381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608602797979"/>
          <c:y val="0.15"/>
          <c:w val="0.789982218626224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0-49B4-8D33-4BEE957A3C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-0.33789500000420958</c:v>
                </c:pt>
                <c:pt idx="2">
                  <c:v>-0.31932999999844469</c:v>
                </c:pt>
                <c:pt idx="3">
                  <c:v>-0.30644249999750173</c:v>
                </c:pt>
                <c:pt idx="4">
                  <c:v>-0.29785999999876367</c:v>
                </c:pt>
                <c:pt idx="5">
                  <c:v>-0.31489249999867752</c:v>
                </c:pt>
                <c:pt idx="6">
                  <c:v>-0.34393500000442145</c:v>
                </c:pt>
                <c:pt idx="7">
                  <c:v>-0.38746499999979278</c:v>
                </c:pt>
                <c:pt idx="8">
                  <c:v>-0.3955774999994901</c:v>
                </c:pt>
                <c:pt idx="9">
                  <c:v>-0.40351500000542728</c:v>
                </c:pt>
                <c:pt idx="10">
                  <c:v>-0.40798000000359025</c:v>
                </c:pt>
                <c:pt idx="11">
                  <c:v>-0.43254249999154126</c:v>
                </c:pt>
                <c:pt idx="12">
                  <c:v>-0.4546074999962002</c:v>
                </c:pt>
                <c:pt idx="13">
                  <c:v>-0.47458750000077998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0-49B4-8D33-4BEE957A3C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4">
                  <c:v>-0.49702249999245396</c:v>
                </c:pt>
                <c:pt idx="15">
                  <c:v>-0.70283499999641208</c:v>
                </c:pt>
                <c:pt idx="16">
                  <c:v>-0.83677999999781605</c:v>
                </c:pt>
                <c:pt idx="17">
                  <c:v>-0.89892249999684282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0-49B4-8D33-4BEE957A3C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0-49B4-8D33-4BEE957A3C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0-49B4-8D33-4BEE957A3C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20-49B4-8D33-4BEE957A3C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20-49B4-8D33-4BEE957A3C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-0.28217145208665551</c:v>
                </c:pt>
                <c:pt idx="2">
                  <c:v>-0.30481746974778179</c:v>
                </c:pt>
                <c:pt idx="3">
                  <c:v>-0.30971012788444485</c:v>
                </c:pt>
                <c:pt idx="4">
                  <c:v>-0.32662474601405156</c:v>
                </c:pt>
                <c:pt idx="5">
                  <c:v>-0.32928076043109722</c:v>
                </c:pt>
                <c:pt idx="6">
                  <c:v>-0.36716391343211707</c:v>
                </c:pt>
                <c:pt idx="7">
                  <c:v>-0.38897118969838684</c:v>
                </c:pt>
                <c:pt idx="8">
                  <c:v>-0.39386384783504991</c:v>
                </c:pt>
                <c:pt idx="9">
                  <c:v>-0.39735860364695208</c:v>
                </c:pt>
                <c:pt idx="10">
                  <c:v>-0.41385385107913053</c:v>
                </c:pt>
                <c:pt idx="11">
                  <c:v>-0.43831714176244596</c:v>
                </c:pt>
                <c:pt idx="12">
                  <c:v>-0.44362917059653728</c:v>
                </c:pt>
                <c:pt idx="13">
                  <c:v>-0.48500707940945931</c:v>
                </c:pt>
                <c:pt idx="14">
                  <c:v>-0.50765309707058559</c:v>
                </c:pt>
                <c:pt idx="15">
                  <c:v>-0.70266047137472853</c:v>
                </c:pt>
                <c:pt idx="16">
                  <c:v>-0.81644972061026422</c:v>
                </c:pt>
                <c:pt idx="17">
                  <c:v>-0.90465735730267582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20-49B4-8D33-4BEE957A3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52800"/>
        <c:axId val="1"/>
      </c:scatterChart>
      <c:valAx>
        <c:axId val="845752800"/>
        <c:scaling>
          <c:orientation val="minMax"/>
          <c:max val="11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32225307096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7688822134227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52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876888221342277E-2"/>
          <c:y val="0.91874999999999996"/>
          <c:w val="0.936418005552774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Ori - O-C Diagr.</a:t>
            </a:r>
          </a:p>
        </c:rich>
      </c:tx>
      <c:layout>
        <c:manualLayout>
          <c:xMode val="edge"/>
          <c:yMode val="edge"/>
          <c:x val="0.3646620488228444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9637689473033"/>
          <c:y val="0.14953316519776211"/>
          <c:w val="0.7932338107541290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A-44DA-9148-520B25C573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-0.33789500000420958</c:v>
                </c:pt>
                <c:pt idx="2">
                  <c:v>-0.31932999999844469</c:v>
                </c:pt>
                <c:pt idx="3">
                  <c:v>-0.30644249999750173</c:v>
                </c:pt>
                <c:pt idx="4">
                  <c:v>-0.29785999999876367</c:v>
                </c:pt>
                <c:pt idx="5">
                  <c:v>-0.31489249999867752</c:v>
                </c:pt>
                <c:pt idx="6">
                  <c:v>-0.34393500000442145</c:v>
                </c:pt>
                <c:pt idx="7">
                  <c:v>-0.38746499999979278</c:v>
                </c:pt>
                <c:pt idx="8">
                  <c:v>-0.3955774999994901</c:v>
                </c:pt>
                <c:pt idx="9">
                  <c:v>-0.40351500000542728</c:v>
                </c:pt>
                <c:pt idx="10">
                  <c:v>-0.40798000000359025</c:v>
                </c:pt>
                <c:pt idx="11">
                  <c:v>-0.43254249999154126</c:v>
                </c:pt>
                <c:pt idx="12">
                  <c:v>-0.4546074999962002</c:v>
                </c:pt>
                <c:pt idx="13">
                  <c:v>-0.47458750000077998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A-44DA-9148-520B25C573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4">
                  <c:v>-0.49702249999245396</c:v>
                </c:pt>
                <c:pt idx="15">
                  <c:v>-0.70283499999641208</c:v>
                </c:pt>
                <c:pt idx="16">
                  <c:v>-0.83677999999781605</c:v>
                </c:pt>
                <c:pt idx="17">
                  <c:v>-0.89892249999684282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A-44DA-9148-520B25C573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CA-44DA-9148-520B25C573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CA-44DA-9148-520B25C573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CA-44DA-9148-520B25C573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6.0000000000000001E-3</c:v>
                  </c:pt>
                  <c:pt idx="14">
                    <c:v>3.0000000000000001E-3</c:v>
                  </c:pt>
                  <c:pt idx="15">
                    <c:v>2.7000000000000001E-3</c:v>
                  </c:pt>
                  <c:pt idx="16">
                    <c:v>2.5000000000000001E-3</c:v>
                  </c:pt>
                  <c:pt idx="1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CA-44DA-9148-520B25C573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6154</c:v>
                </c:pt>
                <c:pt idx="2">
                  <c:v>6316</c:v>
                </c:pt>
                <c:pt idx="3">
                  <c:v>6351</c:v>
                </c:pt>
                <c:pt idx="4">
                  <c:v>6472</c:v>
                </c:pt>
                <c:pt idx="5">
                  <c:v>6491</c:v>
                </c:pt>
                <c:pt idx="6">
                  <c:v>6762</c:v>
                </c:pt>
                <c:pt idx="7">
                  <c:v>6918</c:v>
                </c:pt>
                <c:pt idx="8">
                  <c:v>6953</c:v>
                </c:pt>
                <c:pt idx="9">
                  <c:v>6978</c:v>
                </c:pt>
                <c:pt idx="10">
                  <c:v>7096</c:v>
                </c:pt>
                <c:pt idx="11">
                  <c:v>7271</c:v>
                </c:pt>
                <c:pt idx="12">
                  <c:v>7309</c:v>
                </c:pt>
                <c:pt idx="13">
                  <c:v>7605</c:v>
                </c:pt>
                <c:pt idx="14">
                  <c:v>7767</c:v>
                </c:pt>
                <c:pt idx="15">
                  <c:v>9162</c:v>
                </c:pt>
                <c:pt idx="16">
                  <c:v>9976</c:v>
                </c:pt>
                <c:pt idx="17">
                  <c:v>10607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-0.28217145208665551</c:v>
                </c:pt>
                <c:pt idx="2">
                  <c:v>-0.30481746974778179</c:v>
                </c:pt>
                <c:pt idx="3">
                  <c:v>-0.30971012788444485</c:v>
                </c:pt>
                <c:pt idx="4">
                  <c:v>-0.32662474601405156</c:v>
                </c:pt>
                <c:pt idx="5">
                  <c:v>-0.32928076043109722</c:v>
                </c:pt>
                <c:pt idx="6">
                  <c:v>-0.36716391343211707</c:v>
                </c:pt>
                <c:pt idx="7">
                  <c:v>-0.38897118969838684</c:v>
                </c:pt>
                <c:pt idx="8">
                  <c:v>-0.39386384783504991</c:v>
                </c:pt>
                <c:pt idx="9">
                  <c:v>-0.39735860364695208</c:v>
                </c:pt>
                <c:pt idx="10">
                  <c:v>-0.41385385107913053</c:v>
                </c:pt>
                <c:pt idx="11">
                  <c:v>-0.43831714176244596</c:v>
                </c:pt>
                <c:pt idx="12">
                  <c:v>-0.44362917059653728</c:v>
                </c:pt>
                <c:pt idx="13">
                  <c:v>-0.48500707940945931</c:v>
                </c:pt>
                <c:pt idx="14">
                  <c:v>-0.50765309707058559</c:v>
                </c:pt>
                <c:pt idx="15">
                  <c:v>-0.70266047137472853</c:v>
                </c:pt>
                <c:pt idx="16">
                  <c:v>-0.81644972061026422</c:v>
                </c:pt>
                <c:pt idx="17">
                  <c:v>-0.90465735730267582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CA-44DA-9148-520B25C5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46680"/>
        <c:axId val="1"/>
      </c:scatterChart>
      <c:valAx>
        <c:axId val="84574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738716870916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4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947368421052627E-2"/>
          <c:y val="0.91900605882208652"/>
          <c:w val="0.9135346239614784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28574</xdr:rowOff>
    </xdr:from>
    <xdr:to>
      <xdr:col>17</xdr:col>
      <xdr:colOff>247650</xdr:colOff>
      <xdr:row>18</xdr:row>
      <xdr:rowOff>76199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9FD476A-F32E-8AB1-45EA-EC2F6BC9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28575</xdr:rowOff>
    </xdr:from>
    <xdr:to>
      <xdr:col>27</xdr:col>
      <xdr:colOff>257175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C57311B-CE56-8F52-6E30-1E336655F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s="12" customFormat="1" ht="12.95" customHeight="1" x14ac:dyDescent="0.2">
      <c r="A2" s="12" t="s">
        <v>24</v>
      </c>
      <c r="B2" s="13" t="s">
        <v>44</v>
      </c>
    </row>
    <row r="3" spans="1:7" s="12" customFormat="1" ht="12.95" customHeight="1" x14ac:dyDescent="0.2"/>
    <row r="4" spans="1:7" s="12" customFormat="1" ht="12.95" customHeight="1" x14ac:dyDescent="0.2">
      <c r="A4" s="14" t="s">
        <v>0</v>
      </c>
      <c r="C4" s="15">
        <v>31027.528999999999</v>
      </c>
      <c r="D4" s="16">
        <v>2.3143175</v>
      </c>
    </row>
    <row r="5" spans="1:7" s="12" customFormat="1" ht="12.95" customHeight="1" x14ac:dyDescent="0.2"/>
    <row r="6" spans="1:7" s="12" customFormat="1" ht="12.95" customHeight="1" x14ac:dyDescent="0.2">
      <c r="A6" s="14" t="s">
        <v>1</v>
      </c>
    </row>
    <row r="7" spans="1:7" s="12" customFormat="1" ht="12.95" customHeight="1" x14ac:dyDescent="0.2">
      <c r="A7" s="12" t="s">
        <v>2</v>
      </c>
      <c r="C7" s="12">
        <f>+C4</f>
        <v>31027.528999999999</v>
      </c>
    </row>
    <row r="8" spans="1:7" s="12" customFormat="1" ht="12.95" customHeight="1" x14ac:dyDescent="0.2">
      <c r="A8" s="12" t="s">
        <v>3</v>
      </c>
      <c r="C8" s="12">
        <f>+D4</f>
        <v>2.3143175</v>
      </c>
    </row>
    <row r="9" spans="1:7" s="12" customFormat="1" ht="12.95" customHeight="1" x14ac:dyDescent="0.2">
      <c r="A9" s="17" t="s">
        <v>47</v>
      </c>
      <c r="C9" s="18">
        <v>-9.5</v>
      </c>
      <c r="D9" s="12" t="s">
        <v>48</v>
      </c>
    </row>
    <row r="10" spans="1:7" s="12" customFormat="1" ht="12.95" customHeight="1" thickBot="1" x14ac:dyDescent="0.25">
      <c r="C10" s="19" t="s">
        <v>20</v>
      </c>
      <c r="D10" s="19" t="s">
        <v>21</v>
      </c>
    </row>
    <row r="11" spans="1:7" s="12" customFormat="1" ht="12.95" customHeight="1" x14ac:dyDescent="0.2">
      <c r="A11" s="12" t="s">
        <v>16</v>
      </c>
      <c r="C11" s="20">
        <f ca="1">INTERCEPT(INDIRECT($G$11):G992,INDIRECT($F$11):F992)</f>
        <v>0.57809763857119079</v>
      </c>
      <c r="D11" s="21"/>
      <c r="F11" s="22" t="str">
        <f>"F"&amp;E19</f>
        <v>F21</v>
      </c>
      <c r="G11" s="20" t="str">
        <f>"G"&amp;E19</f>
        <v>G21</v>
      </c>
    </row>
    <row r="12" spans="1:7" s="12" customFormat="1" ht="12.95" customHeight="1" x14ac:dyDescent="0.2">
      <c r="A12" s="12" t="s">
        <v>17</v>
      </c>
      <c r="C12" s="20">
        <f ca="1">SLOPE(INDIRECT($G$11):G992,INDIRECT($F$11):F992)</f>
        <v>-1.3979023247608812E-4</v>
      </c>
      <c r="D12" s="21"/>
    </row>
    <row r="13" spans="1:7" s="12" customFormat="1" ht="12.95" customHeight="1" x14ac:dyDescent="0.2">
      <c r="A13" s="12" t="s">
        <v>19</v>
      </c>
      <c r="C13" s="21" t="s">
        <v>14</v>
      </c>
      <c r="D13" s="23" t="s">
        <v>57</v>
      </c>
      <c r="E13" s="18">
        <v>1</v>
      </c>
    </row>
    <row r="14" spans="1:7" s="12" customFormat="1" ht="12.95" customHeight="1" x14ac:dyDescent="0.2">
      <c r="D14" s="23" t="s">
        <v>49</v>
      </c>
      <c r="E14" s="24">
        <f ca="1">NOW()+15018.5+$C$9/24</f>
        <v>60368.827841319442</v>
      </c>
    </row>
    <row r="15" spans="1:7" s="12" customFormat="1" ht="12.95" customHeight="1" x14ac:dyDescent="0.2">
      <c r="A15" s="25" t="s">
        <v>18</v>
      </c>
      <c r="C15" s="26">
        <f ca="1">(C7+C11)+(C8+C12)*INT(MAX(F21:F3533))</f>
        <v>55574.590065142693</v>
      </c>
      <c r="D15" s="23" t="s">
        <v>58</v>
      </c>
      <c r="E15" s="24">
        <f ca="1">ROUND(2*(E14-$C$7)/$C$8,0)/2+E13</f>
        <v>12679</v>
      </c>
    </row>
    <row r="16" spans="1:7" s="12" customFormat="1" ht="12.95" customHeight="1" x14ac:dyDescent="0.2">
      <c r="A16" s="14" t="s">
        <v>4</v>
      </c>
      <c r="C16" s="27">
        <f ca="1">+C8+C12</f>
        <v>2.3141777097675238</v>
      </c>
      <c r="D16" s="23" t="s">
        <v>50</v>
      </c>
      <c r="E16" s="20">
        <f ca="1">ROUND(2*(E14-$C$15)/$C$16,0)/2+E13</f>
        <v>2072.5</v>
      </c>
    </row>
    <row r="17" spans="1:32" s="12" customFormat="1" ht="12.95" customHeight="1" thickBot="1" x14ac:dyDescent="0.25">
      <c r="A17" s="23" t="s">
        <v>45</v>
      </c>
      <c r="C17" s="12">
        <f>COUNT(C21:C2191)</f>
        <v>18</v>
      </c>
      <c r="D17" s="23" t="s">
        <v>51</v>
      </c>
      <c r="E17" s="28">
        <f ca="1">+$C$15+$C$16*E16-15018.5-$C$9/24</f>
        <v>45352.619201969224</v>
      </c>
    </row>
    <row r="18" spans="1:32" s="12" customFormat="1" ht="12.95" customHeight="1" x14ac:dyDescent="0.2">
      <c r="A18" s="14" t="s">
        <v>5</v>
      </c>
      <c r="C18" s="15">
        <f ca="1">+C15</f>
        <v>55574.590065142693</v>
      </c>
      <c r="D18" s="16">
        <f ca="1">+C16</f>
        <v>2.3141777097675238</v>
      </c>
      <c r="E18" s="29" t="s">
        <v>52</v>
      </c>
    </row>
    <row r="19" spans="1:32" s="12" customFormat="1" ht="12.95" customHeight="1" thickTop="1" x14ac:dyDescent="0.2">
      <c r="A19" s="30" t="s">
        <v>54</v>
      </c>
      <c r="E19" s="31">
        <v>21</v>
      </c>
    </row>
    <row r="20" spans="1:32" s="12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13</v>
      </c>
      <c r="E20" s="19" t="s">
        <v>9</v>
      </c>
      <c r="F20" s="19" t="s">
        <v>10</v>
      </c>
      <c r="G20" s="19" t="s">
        <v>11</v>
      </c>
      <c r="H20" s="32" t="s">
        <v>12</v>
      </c>
      <c r="I20" s="32" t="s">
        <v>60</v>
      </c>
      <c r="J20" s="32" t="s">
        <v>61</v>
      </c>
      <c r="K20" s="32" t="s">
        <v>62</v>
      </c>
      <c r="L20" s="32" t="s">
        <v>25</v>
      </c>
      <c r="M20" s="32" t="s">
        <v>26</v>
      </c>
      <c r="N20" s="32" t="s">
        <v>27</v>
      </c>
      <c r="O20" s="32" t="s">
        <v>23</v>
      </c>
      <c r="P20" s="33" t="s">
        <v>22</v>
      </c>
      <c r="Q20" s="19" t="s">
        <v>15</v>
      </c>
    </row>
    <row r="21" spans="1:32" s="12" customFormat="1" ht="12.95" customHeight="1" x14ac:dyDescent="0.2">
      <c r="A21" s="12" t="s">
        <v>12</v>
      </c>
      <c r="C21" s="34">
        <v>31027.528999999999</v>
      </c>
      <c r="D21" s="34" t="s">
        <v>14</v>
      </c>
      <c r="E21" s="12">
        <f t="shared" ref="E21:E37" si="0">+(C21-C$7)/C$8</f>
        <v>0</v>
      </c>
      <c r="F21" s="12">
        <f t="shared" ref="F21:F35" si="1">ROUND(2*E21,0)/2</f>
        <v>0</v>
      </c>
      <c r="H21" s="20">
        <v>0</v>
      </c>
      <c r="Q21" s="35">
        <f t="shared" ref="Q21:Q37" si="2">+C21-15018.5</f>
        <v>16009.028999999999</v>
      </c>
    </row>
    <row r="22" spans="1:32" s="12" customFormat="1" ht="12.95" customHeight="1" x14ac:dyDescent="0.2">
      <c r="A22" s="12" t="s">
        <v>29</v>
      </c>
      <c r="C22" s="34">
        <v>45269.500999999997</v>
      </c>
      <c r="D22" s="34"/>
      <c r="E22" s="12">
        <f t="shared" si="0"/>
        <v>6153.8539979929283</v>
      </c>
      <c r="F22" s="12">
        <f t="shared" si="1"/>
        <v>6154</v>
      </c>
      <c r="G22" s="12">
        <f t="shared" ref="G22:G37" si="3">+C22-(C$7+F22*C$8)</f>
        <v>-0.33789500000420958</v>
      </c>
      <c r="I22" s="12">
        <f t="shared" ref="I22:I34" si="4">+G22</f>
        <v>-0.33789500000420958</v>
      </c>
      <c r="O22" s="12">
        <f t="shared" ref="O22:O37" ca="1" si="5">+C$11+C$12*$F22</f>
        <v>-0.28217145208665551</v>
      </c>
      <c r="Q22" s="35">
        <f t="shared" si="2"/>
        <v>30251.000999999997</v>
      </c>
      <c r="AB22" s="12">
        <v>8</v>
      </c>
      <c r="AD22" s="12" t="s">
        <v>28</v>
      </c>
      <c r="AF22" s="12" t="s">
        <v>30</v>
      </c>
    </row>
    <row r="23" spans="1:32" s="12" customFormat="1" ht="12.95" customHeight="1" x14ac:dyDescent="0.2">
      <c r="A23" s="12" t="s">
        <v>31</v>
      </c>
      <c r="C23" s="34">
        <v>45644.438999999998</v>
      </c>
      <c r="D23" s="34"/>
      <c r="E23" s="12">
        <f t="shared" si="0"/>
        <v>6315.8620197963328</v>
      </c>
      <c r="F23" s="12">
        <f t="shared" si="1"/>
        <v>6316</v>
      </c>
      <c r="G23" s="12">
        <f t="shared" si="3"/>
        <v>-0.31932999999844469</v>
      </c>
      <c r="I23" s="12">
        <f t="shared" si="4"/>
        <v>-0.31932999999844469</v>
      </c>
      <c r="O23" s="12">
        <f t="shared" ca="1" si="5"/>
        <v>-0.30481746974778179</v>
      </c>
      <c r="Q23" s="35">
        <f t="shared" si="2"/>
        <v>30625.938999999998</v>
      </c>
      <c r="AB23" s="12">
        <v>7</v>
      </c>
      <c r="AD23" s="12" t="s">
        <v>28</v>
      </c>
      <c r="AF23" s="12" t="s">
        <v>30</v>
      </c>
    </row>
    <row r="24" spans="1:32" s="12" customFormat="1" ht="12.95" customHeight="1" x14ac:dyDescent="0.2">
      <c r="A24" s="12" t="s">
        <v>32</v>
      </c>
      <c r="C24" s="34">
        <v>45725.453000000001</v>
      </c>
      <c r="D24" s="34"/>
      <c r="E24" s="12">
        <f t="shared" si="0"/>
        <v>6350.8675883926917</v>
      </c>
      <c r="F24" s="12">
        <f t="shared" si="1"/>
        <v>6351</v>
      </c>
      <c r="G24" s="12">
        <f t="shared" si="3"/>
        <v>-0.30644249999750173</v>
      </c>
      <c r="I24" s="12">
        <f t="shared" si="4"/>
        <v>-0.30644249999750173</v>
      </c>
      <c r="O24" s="12">
        <f t="shared" ca="1" si="5"/>
        <v>-0.30971012788444485</v>
      </c>
      <c r="Q24" s="35">
        <f t="shared" si="2"/>
        <v>30706.953000000001</v>
      </c>
      <c r="AB24" s="12">
        <v>9</v>
      </c>
      <c r="AD24" s="12" t="s">
        <v>28</v>
      </c>
      <c r="AF24" s="12" t="s">
        <v>30</v>
      </c>
    </row>
    <row r="25" spans="1:32" s="12" customFormat="1" ht="12.95" customHeight="1" x14ac:dyDescent="0.2">
      <c r="A25" s="12" t="s">
        <v>33</v>
      </c>
      <c r="C25" s="34">
        <v>46005.493999999999</v>
      </c>
      <c r="D25" s="34"/>
      <c r="E25" s="12">
        <f t="shared" si="0"/>
        <v>6471.8712968294112</v>
      </c>
      <c r="F25" s="12">
        <f t="shared" si="1"/>
        <v>6472</v>
      </c>
      <c r="G25" s="12">
        <f t="shared" si="3"/>
        <v>-0.29785999999876367</v>
      </c>
      <c r="I25" s="12">
        <f t="shared" si="4"/>
        <v>-0.29785999999876367</v>
      </c>
      <c r="O25" s="12">
        <f t="shared" ca="1" si="5"/>
        <v>-0.32662474601405156</v>
      </c>
      <c r="Q25" s="35">
        <f t="shared" si="2"/>
        <v>30986.993999999999</v>
      </c>
      <c r="AB25" s="12">
        <v>6</v>
      </c>
      <c r="AD25" s="12" t="s">
        <v>28</v>
      </c>
      <c r="AF25" s="12" t="s">
        <v>30</v>
      </c>
    </row>
    <row r="26" spans="1:32" s="12" customFormat="1" ht="12.95" customHeight="1" x14ac:dyDescent="0.2">
      <c r="A26" s="12" t="s">
        <v>34</v>
      </c>
      <c r="C26" s="34">
        <v>46049.449000000001</v>
      </c>
      <c r="D26" s="34"/>
      <c r="E26" s="12">
        <f t="shared" si="0"/>
        <v>6490.8639372082707</v>
      </c>
      <c r="F26" s="12">
        <f t="shared" si="1"/>
        <v>6491</v>
      </c>
      <c r="G26" s="12">
        <f t="shared" si="3"/>
        <v>-0.31489249999867752</v>
      </c>
      <c r="I26" s="12">
        <f t="shared" si="4"/>
        <v>-0.31489249999867752</v>
      </c>
      <c r="O26" s="12">
        <f t="shared" ca="1" si="5"/>
        <v>-0.32928076043109722</v>
      </c>
      <c r="Q26" s="35">
        <f t="shared" si="2"/>
        <v>31030.949000000001</v>
      </c>
      <c r="AB26" s="12">
        <v>4</v>
      </c>
      <c r="AD26" s="12" t="s">
        <v>28</v>
      </c>
      <c r="AF26" s="12" t="s">
        <v>30</v>
      </c>
    </row>
    <row r="27" spans="1:32" s="12" customFormat="1" ht="12.95" customHeight="1" x14ac:dyDescent="0.2">
      <c r="A27" s="12" t="s">
        <v>35</v>
      </c>
      <c r="C27" s="34">
        <v>46676.6</v>
      </c>
      <c r="D27" s="34"/>
      <c r="E27" s="12">
        <f t="shared" si="0"/>
        <v>6761.8513881522304</v>
      </c>
      <c r="F27" s="12">
        <f t="shared" si="1"/>
        <v>6762</v>
      </c>
      <c r="G27" s="12">
        <f t="shared" si="3"/>
        <v>-0.34393500000442145</v>
      </c>
      <c r="I27" s="12">
        <f t="shared" si="4"/>
        <v>-0.34393500000442145</v>
      </c>
      <c r="O27" s="12">
        <f t="shared" ca="1" si="5"/>
        <v>-0.36716391343211707</v>
      </c>
      <c r="Q27" s="35">
        <f t="shared" si="2"/>
        <v>31658.1</v>
      </c>
      <c r="AB27" s="12">
        <v>6</v>
      </c>
      <c r="AD27" s="12" t="s">
        <v>28</v>
      </c>
      <c r="AF27" s="12" t="s">
        <v>30</v>
      </c>
    </row>
    <row r="28" spans="1:32" s="12" customFormat="1" ht="12.95" customHeight="1" x14ac:dyDescent="0.2">
      <c r="A28" s="12" t="s">
        <v>36</v>
      </c>
      <c r="C28" s="34">
        <v>47037.59</v>
      </c>
      <c r="D28" s="34"/>
      <c r="E28" s="12">
        <f t="shared" si="0"/>
        <v>6917.8325791513034</v>
      </c>
      <c r="F28" s="12">
        <f t="shared" si="1"/>
        <v>6918</v>
      </c>
      <c r="G28" s="12">
        <f t="shared" si="3"/>
        <v>-0.38746499999979278</v>
      </c>
      <c r="I28" s="12">
        <f t="shared" si="4"/>
        <v>-0.38746499999979278</v>
      </c>
      <c r="O28" s="12">
        <f t="shared" ca="1" si="5"/>
        <v>-0.38897118969838684</v>
      </c>
      <c r="Q28" s="35">
        <f t="shared" si="2"/>
        <v>32019.089999999997</v>
      </c>
      <c r="AB28" s="12">
        <v>6</v>
      </c>
      <c r="AD28" s="12" t="s">
        <v>28</v>
      </c>
      <c r="AF28" s="12" t="s">
        <v>30</v>
      </c>
    </row>
    <row r="29" spans="1:32" s="12" customFormat="1" ht="12.95" customHeight="1" x14ac:dyDescent="0.2">
      <c r="A29" s="12" t="s">
        <v>37</v>
      </c>
      <c r="C29" s="34">
        <v>47118.582999999999</v>
      </c>
      <c r="D29" s="34"/>
      <c r="E29" s="12">
        <f t="shared" si="0"/>
        <v>6952.8290737982152</v>
      </c>
      <c r="F29" s="12">
        <f t="shared" si="1"/>
        <v>6953</v>
      </c>
      <c r="G29" s="12">
        <f t="shared" si="3"/>
        <v>-0.3955774999994901</v>
      </c>
      <c r="I29" s="12">
        <f t="shared" si="4"/>
        <v>-0.3955774999994901</v>
      </c>
      <c r="O29" s="12">
        <f t="shared" ca="1" si="5"/>
        <v>-0.39386384783504991</v>
      </c>
      <c r="Q29" s="35">
        <f t="shared" si="2"/>
        <v>32100.082999999999</v>
      </c>
      <c r="AB29" s="12">
        <v>4</v>
      </c>
      <c r="AD29" s="12" t="s">
        <v>28</v>
      </c>
      <c r="AF29" s="12" t="s">
        <v>30</v>
      </c>
    </row>
    <row r="30" spans="1:32" s="12" customFormat="1" ht="12.95" customHeight="1" x14ac:dyDescent="0.2">
      <c r="A30" s="12" t="s">
        <v>38</v>
      </c>
      <c r="C30" s="34">
        <v>47176.432999999997</v>
      </c>
      <c r="D30" s="34"/>
      <c r="E30" s="12">
        <f t="shared" si="0"/>
        <v>6977.8256440613695</v>
      </c>
      <c r="F30" s="12">
        <f t="shared" si="1"/>
        <v>6978</v>
      </c>
      <c r="G30" s="12">
        <f t="shared" si="3"/>
        <v>-0.40351500000542728</v>
      </c>
      <c r="I30" s="12">
        <f t="shared" si="4"/>
        <v>-0.40351500000542728</v>
      </c>
      <c r="O30" s="12">
        <f t="shared" ca="1" si="5"/>
        <v>-0.39735860364695208</v>
      </c>
      <c r="Q30" s="35">
        <f t="shared" si="2"/>
        <v>32157.932999999997</v>
      </c>
      <c r="AB30" s="12">
        <v>6</v>
      </c>
      <c r="AD30" s="12" t="s">
        <v>28</v>
      </c>
      <c r="AF30" s="12" t="s">
        <v>30</v>
      </c>
    </row>
    <row r="31" spans="1:32" x14ac:dyDescent="0.2">
      <c r="A31" t="s">
        <v>39</v>
      </c>
      <c r="C31" s="4">
        <v>47449.517999999996</v>
      </c>
      <c r="D31" s="4"/>
      <c r="E31">
        <f t="shared" si="0"/>
        <v>7095.8237147668797</v>
      </c>
      <c r="F31">
        <f t="shared" si="1"/>
        <v>7096</v>
      </c>
      <c r="G31">
        <f t="shared" si="3"/>
        <v>-0.40798000000359025</v>
      </c>
      <c r="I31">
        <f t="shared" si="4"/>
        <v>-0.40798000000359025</v>
      </c>
      <c r="O31">
        <f t="shared" ca="1" si="5"/>
        <v>-0.41385385107913053</v>
      </c>
      <c r="Q31" s="2">
        <f t="shared" si="2"/>
        <v>32431.017999999996</v>
      </c>
      <c r="AB31">
        <v>4</v>
      </c>
      <c r="AD31" t="s">
        <v>28</v>
      </c>
      <c r="AF31" t="s">
        <v>30</v>
      </c>
    </row>
    <row r="32" spans="1:32" x14ac:dyDescent="0.2">
      <c r="A32" t="s">
        <v>40</v>
      </c>
      <c r="C32" s="4">
        <v>47854.499000000003</v>
      </c>
      <c r="D32" s="4"/>
      <c r="E32">
        <f t="shared" si="0"/>
        <v>7270.8131014867258</v>
      </c>
      <c r="F32">
        <f t="shared" si="1"/>
        <v>7271</v>
      </c>
      <c r="G32">
        <f t="shared" si="3"/>
        <v>-0.43254249999154126</v>
      </c>
      <c r="I32">
        <f t="shared" si="4"/>
        <v>-0.43254249999154126</v>
      </c>
      <c r="O32">
        <f t="shared" ca="1" si="5"/>
        <v>-0.43831714176244596</v>
      </c>
      <c r="Q32" s="2">
        <f t="shared" si="2"/>
        <v>32835.999000000003</v>
      </c>
      <c r="AB32">
        <v>6</v>
      </c>
      <c r="AD32" t="s">
        <v>28</v>
      </c>
      <c r="AF32" t="s">
        <v>30</v>
      </c>
    </row>
    <row r="33" spans="1:32" x14ac:dyDescent="0.2">
      <c r="A33" t="s">
        <v>41</v>
      </c>
      <c r="C33" s="4">
        <v>47942.421000000002</v>
      </c>
      <c r="D33" s="4"/>
      <c r="E33">
        <f t="shared" si="0"/>
        <v>7308.8035673584127</v>
      </c>
      <c r="F33">
        <f t="shared" si="1"/>
        <v>7309</v>
      </c>
      <c r="G33">
        <f t="shared" si="3"/>
        <v>-0.4546074999962002</v>
      </c>
      <c r="I33">
        <f t="shared" si="4"/>
        <v>-0.4546074999962002</v>
      </c>
      <c r="O33">
        <f t="shared" ca="1" si="5"/>
        <v>-0.44362917059653728</v>
      </c>
      <c r="Q33" s="2">
        <f t="shared" si="2"/>
        <v>32923.921000000002</v>
      </c>
      <c r="AB33">
        <v>10</v>
      </c>
      <c r="AD33" t="s">
        <v>28</v>
      </c>
      <c r="AF33" t="s">
        <v>30</v>
      </c>
    </row>
    <row r="34" spans="1:32" x14ac:dyDescent="0.2">
      <c r="A34" t="s">
        <v>42</v>
      </c>
      <c r="C34" s="4">
        <v>48627.438999999998</v>
      </c>
      <c r="D34" s="4">
        <v>6.0000000000000001E-3</v>
      </c>
      <c r="E34">
        <f t="shared" si="0"/>
        <v>7604.7949341436515</v>
      </c>
      <c r="F34">
        <f t="shared" si="1"/>
        <v>7605</v>
      </c>
      <c r="G34">
        <f t="shared" si="3"/>
        <v>-0.47458750000077998</v>
      </c>
      <c r="I34">
        <f t="shared" si="4"/>
        <v>-0.47458750000077998</v>
      </c>
      <c r="O34">
        <f t="shared" ca="1" si="5"/>
        <v>-0.48500707940945931</v>
      </c>
      <c r="Q34" s="2">
        <f t="shared" si="2"/>
        <v>33608.938999999998</v>
      </c>
      <c r="AB34">
        <v>6</v>
      </c>
      <c r="AD34" t="s">
        <v>28</v>
      </c>
      <c r="AF34" t="s">
        <v>30</v>
      </c>
    </row>
    <row r="35" spans="1:32" x14ac:dyDescent="0.2">
      <c r="A35" t="s">
        <v>43</v>
      </c>
      <c r="C35" s="4">
        <v>49002.336000000003</v>
      </c>
      <c r="D35" s="4">
        <v>3.0000000000000001E-3</v>
      </c>
      <c r="E35">
        <f t="shared" si="0"/>
        <v>7766.7852401409937</v>
      </c>
      <c r="F35">
        <f t="shared" si="1"/>
        <v>7767</v>
      </c>
      <c r="G35">
        <f t="shared" si="3"/>
        <v>-0.49702249999245396</v>
      </c>
      <c r="J35">
        <f>+G35</f>
        <v>-0.49702249999245396</v>
      </c>
      <c r="O35">
        <f t="shared" ca="1" si="5"/>
        <v>-0.50765309707058559</v>
      </c>
      <c r="Q35" s="2">
        <f t="shared" si="2"/>
        <v>33983.836000000003</v>
      </c>
    </row>
    <row r="36" spans="1:32" x14ac:dyDescent="0.2">
      <c r="A36" s="8" t="s">
        <v>55</v>
      </c>
      <c r="B36" s="9" t="s">
        <v>56</v>
      </c>
      <c r="C36" s="8">
        <v>52230.6031</v>
      </c>
      <c r="D36" s="8">
        <v>2.7000000000000001E-3</v>
      </c>
      <c r="E36">
        <f t="shared" si="0"/>
        <v>9161.6963100352477</v>
      </c>
      <c r="F36" s="7">
        <f>ROUND(2*E36,0)/2+0.5</f>
        <v>9162</v>
      </c>
      <c r="G36">
        <f t="shared" si="3"/>
        <v>-0.70283499999641208</v>
      </c>
      <c r="J36">
        <f>+G36</f>
        <v>-0.70283499999641208</v>
      </c>
      <c r="O36">
        <f t="shared" ca="1" si="5"/>
        <v>-0.70266047137472853</v>
      </c>
      <c r="Q36" s="2">
        <f t="shared" si="2"/>
        <v>37212.1031</v>
      </c>
    </row>
    <row r="37" spans="1:32" x14ac:dyDescent="0.2">
      <c r="A37" s="5" t="s">
        <v>53</v>
      </c>
      <c r="B37" s="6"/>
      <c r="C37" s="4">
        <v>54114.323600000003</v>
      </c>
      <c r="D37" s="3">
        <v>2.5000000000000001E-3</v>
      </c>
      <c r="E37">
        <f t="shared" si="0"/>
        <v>9975.6384333610258</v>
      </c>
      <c r="F37" s="7">
        <f>ROUND(2*E37,0)/2+0.5</f>
        <v>9976</v>
      </c>
      <c r="G37">
        <f t="shared" si="3"/>
        <v>-0.83677999999781605</v>
      </c>
      <c r="J37">
        <f>+G37</f>
        <v>-0.83677999999781605</v>
      </c>
      <c r="O37">
        <f t="shared" ca="1" si="5"/>
        <v>-0.81644972061026422</v>
      </c>
      <c r="Q37" s="2">
        <f t="shared" si="2"/>
        <v>39095.823600000003</v>
      </c>
    </row>
    <row r="38" spans="1:32" x14ac:dyDescent="0.2">
      <c r="A38" s="10" t="s">
        <v>59</v>
      </c>
      <c r="B38" s="11" t="s">
        <v>56</v>
      </c>
      <c r="C38" s="10">
        <v>55574.595800000003</v>
      </c>
      <c r="D38" s="10">
        <v>8.9999999999999998E-4</v>
      </c>
      <c r="E38">
        <f>+(C38-C$7)/C$8</f>
        <v>10606.611582032285</v>
      </c>
      <c r="F38" s="7">
        <f>ROUND(2*E38,0)/2+0.5</f>
        <v>10607</v>
      </c>
      <c r="G38">
        <f>+C38-(C$7+F38*C$8)</f>
        <v>-0.89892249999684282</v>
      </c>
      <c r="J38">
        <f>+G38</f>
        <v>-0.89892249999684282</v>
      </c>
      <c r="O38">
        <f ca="1">+C$11+C$12*$F38</f>
        <v>-0.90465735730267582</v>
      </c>
      <c r="Q38" s="2">
        <f>+C38-15018.5</f>
        <v>40556.095800000003</v>
      </c>
    </row>
    <row r="39" spans="1:32" x14ac:dyDescent="0.2">
      <c r="C39" s="3"/>
      <c r="D39" s="3"/>
    </row>
    <row r="40" spans="1:32" x14ac:dyDescent="0.2">
      <c r="C40" s="3"/>
      <c r="D40" s="3"/>
    </row>
    <row r="41" spans="1:32" x14ac:dyDescent="0.2">
      <c r="C41" s="3"/>
      <c r="D41" s="3"/>
    </row>
    <row r="42" spans="1:32" x14ac:dyDescent="0.2">
      <c r="C42" s="3"/>
      <c r="D42" s="3"/>
    </row>
    <row r="43" spans="1:32" x14ac:dyDescent="0.2">
      <c r="C43" s="3"/>
      <c r="D43" s="3"/>
    </row>
    <row r="44" spans="1:32" x14ac:dyDescent="0.2">
      <c r="C44" s="3"/>
      <c r="D44" s="3"/>
    </row>
    <row r="45" spans="1:32" x14ac:dyDescent="0.2">
      <c r="C45" s="3"/>
      <c r="D45" s="3"/>
    </row>
    <row r="46" spans="1:32" x14ac:dyDescent="0.2">
      <c r="C46" s="3"/>
      <c r="D46" s="3"/>
    </row>
    <row r="47" spans="1:32" x14ac:dyDescent="0.2">
      <c r="C47" s="3"/>
      <c r="D47" s="3"/>
    </row>
    <row r="48" spans="1:32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2024-02-28T06:52:05Z</dcterms:modified>
</cp:coreProperties>
</file>