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624936-9B55-40C5-BCC9-D98787B6CB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Q22" i="1"/>
  <c r="C8" i="1"/>
  <c r="C7" i="1"/>
  <c r="E21" i="1"/>
  <c r="F21" i="1"/>
  <c r="G21" i="1"/>
  <c r="Q21" i="1"/>
  <c r="H21" i="1"/>
  <c r="E22" i="1"/>
  <c r="F22" i="1"/>
  <c r="G22" i="1"/>
  <c r="I22" i="1"/>
  <c r="C11" i="1"/>
  <c r="C12" i="1"/>
  <c r="C16" i="1"/>
  <c r="D18" i="1"/>
  <c r="O21" i="1"/>
  <c r="O22" i="1"/>
  <c r="C15" i="1"/>
  <c r="C18" i="1"/>
  <c r="F16" i="1" l="1"/>
  <c r="F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<sst xmlns="http://schemas.openxmlformats.org/spreadsheetml/2006/main" count="47" uniqueCount="45">
  <si>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</si>
  <si>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</si>
  <si>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</si>
  <si>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</si>
  <si>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</si>
  <si>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</si>
  <si>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</si>
  <si>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</si>
  <si>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</si>
  <si>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</si>
  <si>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</si>
  <si>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</si>
  <si>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</si>
  <si>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</si>
  <si>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</si>
  <si>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</si>
  <si>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</si>
  <si>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</si>
  <si>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</si>
  <si>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</si>
  <si>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</si>
  <si>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</si>
  <si>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</si>
  <si>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</si>
  <si>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</si>
  <si>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</si>
  <si>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</si>
  <si>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</si>
  <si>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</si>
  <si>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</si>
  <si>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</si>
  <si>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Bull.52</t>
  </si>
  <si>
    <t>B</t>
  </si>
  <si>
    <t>BBSAG</t>
  </si>
  <si>
    <t># of data points:</t>
  </si>
  <si>
    <t>EB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</si>
  <si>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</si>
  <si>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</si>
  <si>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</si>
  <si>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</si>
  <si>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</si>
  <si>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</si>
  <si>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</si>
  <si>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CCD</t>
  </si>
  <si>
    <t>V0341 Ori / GSC 00729-00713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</si>
</sst>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5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0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4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V0341 Ori - O-C Diagr.</a:t>
            </a:r>
          </a:p>
        </c:rich>
      </c:tx>
      <c:layout>
        <c:manualLayout>
          <c:xMode val="edge"/>
          <c:yMode val="edge"/>
          <c:x val="0.33824324277346124"/>
          <c:y val="3.4374930406426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61991099955509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5-4828-949D-EFE00F9E16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-1.0840000002644956E-2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65-4828-949D-EFE00F9E16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65-4828-949D-EFE00F9E16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65-4828-949D-EFE00F9E16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65-4828-949D-EFE00F9E16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65-4828-949D-EFE00F9E16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65-4828-949D-EFE00F9E16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6272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-1.0840000002644956E-2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65-4828-949D-EFE00F9E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555896"/>
        <c:axId val="1"/>
      </c:scatterChart>
      <c:valAx>
        <c:axId val="81955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55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18</xdr:col>
      <xdr:colOff>323849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FE5510-8830-3CDF-9C56-B3F03097C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4" t="s">
        <v>44</v>
      </c>
    </row>
    <row r="2" spans="1:6">
      <c r="A2" t="s">
        <v>26</v>
      </c>
      <c r="B2" s="15" t="s">
        <v>35</v>
      </c>
    </row>
    <row r="4" spans="1:6">
      <c r="A4" s="7" t="s">
        <v>0</v>
      </c>
      <c r="C4" s="2">
        <v>29631.600999999999</v>
      </c>
      <c r="D4" s="3">
        <v>2.3912200000000001</v>
      </c>
    </row>
    <row r="5" spans="1:6">
      <c r="A5" s="4" t="s">
        <v>42</v>
      </c>
      <c r="C5" s="23">
        <v>-9.5</v>
      </c>
    </row>
    <row r="6" spans="1:6">
      <c r="A6" s="7" t="s">
        <v>1</v>
      </c>
    </row>
    <row r="7" spans="1:6">
      <c r="A7" t="s">
        <v>2</v>
      </c>
      <c r="C7">
        <f>+C4</f>
        <v>29631.600999999999</v>
      </c>
    </row>
    <row r="8" spans="1:6">
      <c r="A8" t="s">
        <v>3</v>
      </c>
      <c r="C8">
        <f>+D4</f>
        <v>2.3912200000000001</v>
      </c>
    </row>
    <row r="10" spans="1:6" ht="13.5" thickBot="1">
      <c r="C10" s="6" t="s">
        <v>21</v>
      </c>
      <c r="D10" s="6" t="s">
        <v>22</v>
      </c>
    </row>
    <row r="11" spans="1:6">
      <c r="A11" t="s">
        <v>16</v>
      </c>
      <c r="C11">
        <f>INTERCEPT(G21:G993,$F21:$F993)</f>
        <v>0</v>
      </c>
      <c r="D11" s="5"/>
    </row>
    <row r="12" spans="1:6">
      <c r="A12" t="s">
        <v>17</v>
      </c>
      <c r="C12">
        <f>SLOPE(G21:G993,$F21:$F993)</f>
        <v>-1.7283163269523208E-6</v>
      </c>
      <c r="D12" s="5"/>
    </row>
    <row r="13" spans="1:6">
      <c r="A13" t="s">
        <v>20</v>
      </c>
      <c r="C13" s="5" t="s">
        <v>14</v>
      </c>
      <c r="D13" s="5"/>
      <c r="E13" s="16" t="s">
        <v>36</v>
      </c>
      <c r="F13" s="17">
        <v>1</v>
      </c>
    </row>
    <row r="14" spans="1:6">
      <c r="A14" t="s">
        <v>25</v>
      </c>
      <c r="E14" s="16" t="s">
        <v>37</v>
      </c>
      <c r="F14" s="18">
        <f ca="1">NOW()+15018.5+$C$5/24</f>
        <v>60368.830301273149</v>
      </c>
    </row>
    <row r="15" spans="1:6">
      <c r="A15" s="4" t="s">
        <v>18</v>
      </c>
      <c r="C15" s="10">
        <f>(C7+C11)+(C8+C12)*INT(MAX(F21:F3533))</f>
        <v>44629.322</v>
      </c>
      <c r="E15" s="16" t="s">
        <v>38</v>
      </c>
      <c r="F15" s="19">
        <f ca="1">ROUND(2*(F14-$C$7)/$C$8,0)/2+F13</f>
        <v>12855</v>
      </c>
    </row>
    <row r="16" spans="1:6">
      <c r="A16" s="7" t="s">
        <v>4</v>
      </c>
      <c r="C16" s="11">
        <f>+C8+C12</f>
        <v>2.3912182716836732</v>
      </c>
      <c r="E16" s="16" t="s">
        <v>39</v>
      </c>
      <c r="F16" s="20">
        <f ca="1">ROUND(2*(F14-$C$15)/$C$16,0)/2+F13</f>
        <v>6583</v>
      </c>
    </row>
    <row r="17" spans="1:30" ht="13.5" thickBot="1">
      <c r="A17" s="12" t="s">
        <v>34</v>
      </c>
      <c r="C17">
        <f>COUNT(C21:C2191)</f>
        <v>2</v>
      </c>
      <c r="E17" s="16" t="s">
        <v>40</v>
      </c>
      <c r="F17" s="21">
        <f ca="1">+$C$15+$C$16*F16-15018.5-$C$5/24</f>
        <v>45352.607715826955</v>
      </c>
    </row>
    <row r="18" spans="1:30">
      <c r="A18" s="7" t="s">
        <v>5</v>
      </c>
      <c r="C18" s="2">
        <f>+C15</f>
        <v>44629.322</v>
      </c>
      <c r="D18" s="3">
        <f>+C16</f>
        <v>2.3912182716836732</v>
      </c>
      <c r="F18" s="22" t="s">
        <v>41</v>
      </c>
    </row>
    <row r="19" spans="1:30" ht="13.5" thickTop="1"/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33</v>
      </c>
      <c r="J20" s="9" t="s">
        <v>43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30">
      <c r="A21" t="s">
        <v>12</v>
      </c>
      <c r="C21" s="13">
        <v>29631.600999999999</v>
      </c>
      <c r="D21" s="1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1">
        <f>+C21-15018.5</f>
        <v>14613.100999999999</v>
      </c>
    </row>
    <row r="22" spans="1:30">
      <c r="A22" t="s">
        <v>31</v>
      </c>
      <c r="C22" s="14">
        <v>44629.322</v>
      </c>
      <c r="D22" s="13"/>
      <c r="E22">
        <f>+(C22-C$7)/C$8</f>
        <v>6271.9954667491911</v>
      </c>
      <c r="F22">
        <f>ROUND(2*E22,0)/2</f>
        <v>6272</v>
      </c>
      <c r="G22">
        <f>+C22-(C$7+F22*C$8)</f>
        <v>-1.0840000002644956E-2</v>
      </c>
      <c r="I22">
        <f>+G22</f>
        <v>-1.0840000002644956E-2</v>
      </c>
      <c r="O22">
        <f>+C$11+C$12*$F22</f>
        <v>-1.0840000002644956E-2</v>
      </c>
      <c r="Q22" s="1">
        <f>+C22-15018.5</f>
        <v>29610.822</v>
      </c>
      <c r="AA22">
        <v>7</v>
      </c>
      <c r="AB22" t="s">
        <v>30</v>
      </c>
      <c r="AD22" t="s">
        <v>32</v>
      </c>
    </row>
    <row r="23" spans="1:30">
      <c r="C23" s="13"/>
      <c r="D23" s="13"/>
      <c r="Q23" s="1"/>
    </row>
    <row r="24" spans="1:30">
      <c r="C24" s="13"/>
      <c r="D24" s="13"/>
      <c r="Q24" s="1"/>
    </row>
    <row r="25" spans="1:30">
      <c r="C25" s="13"/>
      <c r="D25" s="13"/>
      <c r="Q25" s="1"/>
    </row>
    <row r="26" spans="1:30">
      <c r="C26" s="13"/>
      <c r="D26" s="13"/>
      <c r="Q26" s="1"/>
    </row>
    <row r="27" spans="1:30">
      <c r="C27" s="13"/>
      <c r="D27" s="13"/>
      <c r="Q27" s="1"/>
    </row>
    <row r="28" spans="1:30">
      <c r="C28" s="13"/>
      <c r="D28" s="13"/>
    </row>
    <row r="29" spans="1:30">
      <c r="C29" s="13"/>
      <c r="D29" s="13"/>
    </row>
    <row r="30" spans="1:30">
      <c r="C30" s="13"/>
      <c r="D30" s="13"/>
    </row>
    <row r="31" spans="1:30">
      <c r="C31" s="13"/>
      <c r="D31" s="13"/>
    </row>
    <row r="32" spans="1:30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2024-02-28T06:55:38Z</dcterms:modified>
</cp:coreProperties>
</file>