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7E93523-7E72-405B-804E-C79D4D443B0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D9" i="1" l="1"/>
  <c r="C9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83" i="1"/>
  <c r="Q84" i="1"/>
  <c r="Q85" i="1"/>
  <c r="Q91" i="1"/>
  <c r="G62" i="2"/>
  <c r="C62" i="2"/>
  <c r="G61" i="2"/>
  <c r="C61" i="2"/>
  <c r="G82" i="2"/>
  <c r="C82" i="2"/>
  <c r="G60" i="2"/>
  <c r="C60" i="2"/>
  <c r="G59" i="2"/>
  <c r="C59" i="2"/>
  <c r="G58" i="2"/>
  <c r="C58" i="2"/>
  <c r="G57" i="2"/>
  <c r="C57" i="2"/>
  <c r="G56" i="2"/>
  <c r="C56" i="2"/>
  <c r="G81" i="2"/>
  <c r="C81" i="2"/>
  <c r="G80" i="2"/>
  <c r="C80" i="2"/>
  <c r="G79" i="2"/>
  <c r="C79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H62" i="2"/>
  <c r="B62" i="2"/>
  <c r="F62" i="2"/>
  <c r="D62" i="2"/>
  <c r="A62" i="2"/>
  <c r="H61" i="2"/>
  <c r="F61" i="2"/>
  <c r="D61" i="2"/>
  <c r="B61" i="2"/>
  <c r="A61" i="2"/>
  <c r="H82" i="2"/>
  <c r="F82" i="2"/>
  <c r="D82" i="2"/>
  <c r="B82" i="2"/>
  <c r="A82" i="2"/>
  <c r="H60" i="2"/>
  <c r="F60" i="2"/>
  <c r="D60" i="2"/>
  <c r="B60" i="2"/>
  <c r="A60" i="2"/>
  <c r="H59" i="2"/>
  <c r="B59" i="2"/>
  <c r="F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81" i="2"/>
  <c r="B81" i="2"/>
  <c r="D81" i="2"/>
  <c r="A81" i="2"/>
  <c r="H80" i="2"/>
  <c r="B80" i="2"/>
  <c r="D80" i="2"/>
  <c r="A80" i="2"/>
  <c r="H79" i="2"/>
  <c r="B79" i="2"/>
  <c r="D79" i="2"/>
  <c r="A79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D73" i="2"/>
  <c r="B73" i="2"/>
  <c r="A73" i="2"/>
  <c r="H72" i="2"/>
  <c r="B72" i="2"/>
  <c r="D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D11" i="1"/>
  <c r="P35" i="1" s="1"/>
  <c r="R35" i="1" s="1"/>
  <c r="D12" i="1"/>
  <c r="Q90" i="1"/>
  <c r="Q92" i="1"/>
  <c r="F16" i="1"/>
  <c r="F17" i="1" s="1"/>
  <c r="Q93" i="1"/>
  <c r="C17" i="1"/>
  <c r="D13" i="1"/>
  <c r="Q86" i="1"/>
  <c r="Q87" i="1"/>
  <c r="Q88" i="1"/>
  <c r="Q89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C8" i="1"/>
  <c r="C7" i="1"/>
  <c r="Q21" i="1"/>
  <c r="P93" i="1"/>
  <c r="E54" i="2"/>
  <c r="G50" i="1"/>
  <c r="I50" i="1"/>
  <c r="G42" i="1"/>
  <c r="I42" i="1"/>
  <c r="E36" i="2"/>
  <c r="E73" i="1"/>
  <c r="E48" i="2"/>
  <c r="E57" i="2"/>
  <c r="E85" i="1"/>
  <c r="F85" i="1"/>
  <c r="E68" i="2"/>
  <c r="E20" i="2"/>
  <c r="E93" i="1"/>
  <c r="F93" i="1"/>
  <c r="P39" i="1"/>
  <c r="R39" i="1" s="1"/>
  <c r="E15" i="2"/>
  <c r="E65" i="1"/>
  <c r="P47" i="1"/>
  <c r="R47" i="1" s="1"/>
  <c r="E22" i="1"/>
  <c r="F22" i="1"/>
  <c r="E27" i="1"/>
  <c r="F27" i="1"/>
  <c r="P27" i="1"/>
  <c r="R27" i="1" s="1"/>
  <c r="E35" i="1"/>
  <c r="F35" i="1"/>
  <c r="E52" i="1"/>
  <c r="F52" i="1"/>
  <c r="P52" i="1"/>
  <c r="R52" i="1"/>
  <c r="E60" i="1"/>
  <c r="F60" i="1"/>
  <c r="G60" i="1"/>
  <c r="E68" i="1"/>
  <c r="F68" i="1"/>
  <c r="P68" i="1"/>
  <c r="R68" i="1" s="1"/>
  <c r="E76" i="1"/>
  <c r="F76" i="1"/>
  <c r="G76" i="1"/>
  <c r="I76" i="1"/>
  <c r="E87" i="1"/>
  <c r="F87" i="1"/>
  <c r="P87" i="1"/>
  <c r="E49" i="1"/>
  <c r="F49" i="1"/>
  <c r="G49" i="1"/>
  <c r="I49" i="1"/>
  <c r="E47" i="1"/>
  <c r="F47" i="1"/>
  <c r="G47" i="1"/>
  <c r="I47" i="1"/>
  <c r="E45" i="1"/>
  <c r="F45" i="1"/>
  <c r="P45" i="1"/>
  <c r="E43" i="1"/>
  <c r="F43" i="1"/>
  <c r="E41" i="1"/>
  <c r="F41" i="1"/>
  <c r="E39" i="1"/>
  <c r="F39" i="1"/>
  <c r="G39" i="1"/>
  <c r="I39" i="1"/>
  <c r="E30" i="1"/>
  <c r="F30" i="1"/>
  <c r="G30" i="1"/>
  <c r="K30" i="1"/>
  <c r="E83" i="1"/>
  <c r="F83" i="1"/>
  <c r="G85" i="1"/>
  <c r="K85" i="1"/>
  <c r="E55" i="1"/>
  <c r="F55" i="1"/>
  <c r="P55" i="1"/>
  <c r="E63" i="1"/>
  <c r="F63" i="1"/>
  <c r="P63" i="1"/>
  <c r="E71" i="1"/>
  <c r="F71" i="1"/>
  <c r="P71" i="1"/>
  <c r="E79" i="1"/>
  <c r="F79" i="1"/>
  <c r="P79" i="1"/>
  <c r="R79" i="1" s="1"/>
  <c r="G81" i="1"/>
  <c r="I81" i="1"/>
  <c r="E90" i="1"/>
  <c r="F90" i="1"/>
  <c r="D16" i="1"/>
  <c r="D19" i="1" s="1"/>
  <c r="G93" i="1"/>
  <c r="J93" i="1"/>
  <c r="G22" i="1"/>
  <c r="K22" i="1"/>
  <c r="E25" i="1"/>
  <c r="F25" i="1"/>
  <c r="G27" i="1"/>
  <c r="K27" i="1"/>
  <c r="E33" i="1"/>
  <c r="F33" i="1"/>
  <c r="G33" i="1"/>
  <c r="K33" i="1"/>
  <c r="E91" i="1"/>
  <c r="F91" i="1"/>
  <c r="G52" i="1"/>
  <c r="I52" i="1"/>
  <c r="E58" i="1"/>
  <c r="F58" i="1"/>
  <c r="P58" i="1"/>
  <c r="E66" i="1"/>
  <c r="F66" i="1"/>
  <c r="P66" i="1"/>
  <c r="R66" i="1"/>
  <c r="G68" i="1"/>
  <c r="I68" i="1"/>
  <c r="E74" i="1"/>
  <c r="F74" i="1"/>
  <c r="G74" i="1"/>
  <c r="I74" i="1"/>
  <c r="E82" i="1"/>
  <c r="F82" i="1"/>
  <c r="P82" i="1"/>
  <c r="R82" i="1"/>
  <c r="G87" i="1"/>
  <c r="J87" i="1"/>
  <c r="E28" i="1"/>
  <c r="F28" i="1"/>
  <c r="G28" i="1"/>
  <c r="K28" i="1"/>
  <c r="E36" i="1"/>
  <c r="F36" i="1"/>
  <c r="G83" i="1"/>
  <c r="K83" i="1"/>
  <c r="E53" i="1"/>
  <c r="F53" i="1"/>
  <c r="P53" i="1"/>
  <c r="E61" i="1"/>
  <c r="F61" i="1"/>
  <c r="P61" i="1"/>
  <c r="G63" i="1"/>
  <c r="N63" i="1"/>
  <c r="E69" i="1"/>
  <c r="F69" i="1"/>
  <c r="P69" i="1"/>
  <c r="E77" i="1"/>
  <c r="F77" i="1"/>
  <c r="P77" i="1"/>
  <c r="G79" i="1"/>
  <c r="I79" i="1"/>
  <c r="E88" i="1"/>
  <c r="F88" i="1"/>
  <c r="G88" i="1"/>
  <c r="J88" i="1"/>
  <c r="E23" i="1"/>
  <c r="G25" i="1"/>
  <c r="K25" i="1"/>
  <c r="E31" i="1"/>
  <c r="E84" i="1"/>
  <c r="F84" i="1"/>
  <c r="G84" i="1"/>
  <c r="K84" i="1"/>
  <c r="G91" i="1"/>
  <c r="K91" i="1"/>
  <c r="E56" i="1"/>
  <c r="F56" i="1"/>
  <c r="E64" i="1"/>
  <c r="F64" i="1"/>
  <c r="G66" i="1"/>
  <c r="I66" i="1"/>
  <c r="E72" i="1"/>
  <c r="F72" i="1"/>
  <c r="G72" i="1"/>
  <c r="I72" i="1"/>
  <c r="E80" i="1"/>
  <c r="F80" i="1"/>
  <c r="G80" i="1"/>
  <c r="I80" i="1"/>
  <c r="G82" i="1"/>
  <c r="I82" i="1"/>
  <c r="E92" i="1"/>
  <c r="F92" i="1"/>
  <c r="P92" i="1"/>
  <c r="R92" i="1"/>
  <c r="E50" i="1"/>
  <c r="F50" i="1"/>
  <c r="P50" i="1"/>
  <c r="E48" i="1"/>
  <c r="F48" i="1"/>
  <c r="G48" i="1"/>
  <c r="I48" i="1"/>
  <c r="E46" i="1"/>
  <c r="F46" i="1"/>
  <c r="P46" i="1"/>
  <c r="R46" i="1" s="1"/>
  <c r="E44" i="1"/>
  <c r="F44" i="1"/>
  <c r="G44" i="1"/>
  <c r="I44" i="1"/>
  <c r="E42" i="1"/>
  <c r="F42" i="1"/>
  <c r="P42" i="1"/>
  <c r="E40" i="1"/>
  <c r="F40" i="1"/>
  <c r="G40" i="1"/>
  <c r="I40" i="1"/>
  <c r="E38" i="1"/>
  <c r="F38" i="1"/>
  <c r="G38" i="1"/>
  <c r="I38" i="1"/>
  <c r="E26" i="1"/>
  <c r="F26" i="1"/>
  <c r="G26" i="1"/>
  <c r="K26" i="1"/>
  <c r="E34" i="1"/>
  <c r="F34" i="1"/>
  <c r="G34" i="1"/>
  <c r="K34" i="1"/>
  <c r="G36" i="1"/>
  <c r="K36" i="1"/>
  <c r="E51" i="1"/>
  <c r="F51" i="1"/>
  <c r="P51" i="1"/>
  <c r="E59" i="1"/>
  <c r="F59" i="1"/>
  <c r="P59" i="1"/>
  <c r="G61" i="1"/>
  <c r="I61" i="1"/>
  <c r="E67" i="1"/>
  <c r="F67" i="1"/>
  <c r="P67" i="1"/>
  <c r="E75" i="1"/>
  <c r="F75" i="1"/>
  <c r="P75" i="1"/>
  <c r="G77" i="1"/>
  <c r="I77" i="1"/>
  <c r="E86" i="1"/>
  <c r="F86" i="1"/>
  <c r="G86" i="1"/>
  <c r="J86" i="1"/>
  <c r="E29" i="1"/>
  <c r="F29" i="1"/>
  <c r="G29" i="1"/>
  <c r="K29" i="1"/>
  <c r="E37" i="1"/>
  <c r="F37" i="1"/>
  <c r="G37" i="1"/>
  <c r="K37" i="1"/>
  <c r="E54" i="1"/>
  <c r="F54" i="1"/>
  <c r="P54" i="1"/>
  <c r="G56" i="1"/>
  <c r="I56" i="1"/>
  <c r="E62" i="1"/>
  <c r="F62" i="1"/>
  <c r="P62" i="1"/>
  <c r="R62" i="1" s="1"/>
  <c r="G64" i="1"/>
  <c r="I64" i="1"/>
  <c r="E70" i="1"/>
  <c r="F70" i="1"/>
  <c r="G70" i="1"/>
  <c r="N70" i="1"/>
  <c r="E78" i="1"/>
  <c r="F78" i="1"/>
  <c r="P78" i="1"/>
  <c r="E89" i="1"/>
  <c r="F89" i="1"/>
  <c r="P89" i="1"/>
  <c r="G92" i="1"/>
  <c r="J92" i="1"/>
  <c r="G41" i="1"/>
  <c r="I41" i="1"/>
  <c r="E32" i="2"/>
  <c r="P76" i="1"/>
  <c r="P72" i="1"/>
  <c r="P64" i="1"/>
  <c r="R64" i="1"/>
  <c r="P60" i="1"/>
  <c r="P56" i="1"/>
  <c r="P49" i="1"/>
  <c r="R49" i="1" s="1"/>
  <c r="G46" i="1"/>
  <c r="I46" i="1"/>
  <c r="P41" i="1"/>
  <c r="R41" i="1"/>
  <c r="E21" i="1"/>
  <c r="F21" i="1"/>
  <c r="P90" i="1"/>
  <c r="E16" i="2"/>
  <c r="E33" i="2"/>
  <c r="E45" i="2"/>
  <c r="E51" i="2"/>
  <c r="E79" i="2"/>
  <c r="E32" i="1"/>
  <c r="E11" i="2"/>
  <c r="E22" i="2"/>
  <c r="E34" i="2"/>
  <c r="E39" i="2"/>
  <c r="E80" i="2"/>
  <c r="E81" i="1"/>
  <c r="F81" i="1"/>
  <c r="P81" i="1"/>
  <c r="R81" i="1" s="1"/>
  <c r="G59" i="1"/>
  <c r="I59" i="1"/>
  <c r="E74" i="2"/>
  <c r="E12" i="2"/>
  <c r="E29" i="2"/>
  <c r="E35" i="2"/>
  <c r="E40" i="2"/>
  <c r="E52" i="2"/>
  <c r="E81" i="2"/>
  <c r="E60" i="2"/>
  <c r="E57" i="1"/>
  <c r="F57" i="1"/>
  <c r="P57" i="1"/>
  <c r="P85" i="1"/>
  <c r="R85" i="1" s="1"/>
  <c r="P25" i="1"/>
  <c r="R25" i="1" s="1"/>
  <c r="P33" i="1"/>
  <c r="P37" i="1"/>
  <c r="P84" i="1"/>
  <c r="P22" i="1"/>
  <c r="R22" i="1" s="1"/>
  <c r="P26" i="1"/>
  <c r="P28" i="1"/>
  <c r="R28" i="1" s="1"/>
  <c r="P30" i="1"/>
  <c r="P34" i="1"/>
  <c r="P36" i="1"/>
  <c r="R36" i="1" s="1"/>
  <c r="P91" i="1"/>
  <c r="R91" i="1" s="1"/>
  <c r="E75" i="2"/>
  <c r="E18" i="2"/>
  <c r="E23" i="2"/>
  <c r="E53" i="2"/>
  <c r="E56" i="2"/>
  <c r="E82" i="2"/>
  <c r="P83" i="1"/>
  <c r="R83" i="1" s="1"/>
  <c r="G75" i="1"/>
  <c r="I75" i="1"/>
  <c r="E24" i="1"/>
  <c r="R78" i="1"/>
  <c r="R58" i="1"/>
  <c r="R54" i="1"/>
  <c r="I60" i="1"/>
  <c r="R72" i="1"/>
  <c r="F24" i="1"/>
  <c r="E65" i="2"/>
  <c r="R26" i="1"/>
  <c r="P29" i="1"/>
  <c r="R29" i="1" s="1"/>
  <c r="R75" i="1"/>
  <c r="R61" i="1"/>
  <c r="E31" i="2"/>
  <c r="F73" i="1"/>
  <c r="E46" i="2"/>
  <c r="G45" i="1"/>
  <c r="I45" i="1"/>
  <c r="P38" i="1"/>
  <c r="R38" i="1" s="1"/>
  <c r="E21" i="2"/>
  <c r="P88" i="1"/>
  <c r="R88" i="1"/>
  <c r="G69" i="1"/>
  <c r="I69" i="1"/>
  <c r="R50" i="1"/>
  <c r="G58" i="1"/>
  <c r="I58" i="1"/>
  <c r="G90" i="1"/>
  <c r="N90" i="1"/>
  <c r="G55" i="1"/>
  <c r="I55" i="1"/>
  <c r="G35" i="1"/>
  <c r="K35" i="1"/>
  <c r="G62" i="1"/>
  <c r="E78" i="2"/>
  <c r="E26" i="2"/>
  <c r="E37" i="2"/>
  <c r="E61" i="2"/>
  <c r="E63" i="2"/>
  <c r="P40" i="1"/>
  <c r="R40" i="1" s="1"/>
  <c r="R30" i="1"/>
  <c r="R56" i="1"/>
  <c r="E69" i="2"/>
  <c r="E25" i="2"/>
  <c r="E47" i="2"/>
  <c r="P48" i="1"/>
  <c r="R48" i="1"/>
  <c r="F32" i="1"/>
  <c r="E73" i="2"/>
  <c r="R71" i="1"/>
  <c r="G89" i="1"/>
  <c r="J89" i="1"/>
  <c r="G54" i="1"/>
  <c r="I54" i="1"/>
  <c r="F65" i="1"/>
  <c r="E38" i="2"/>
  <c r="E19" i="2"/>
  <c r="E42" i="2"/>
  <c r="P86" i="1"/>
  <c r="R86" i="1"/>
  <c r="P70" i="1"/>
  <c r="R70" i="1" s="1"/>
  <c r="R33" i="1"/>
  <c r="R84" i="1"/>
  <c r="R90" i="1"/>
  <c r="R34" i="1"/>
  <c r="P44" i="1"/>
  <c r="R44" i="1"/>
  <c r="R77" i="1"/>
  <c r="E14" i="2"/>
  <c r="P74" i="1"/>
  <c r="R74" i="1" s="1"/>
  <c r="R60" i="1"/>
  <c r="R37" i="1"/>
  <c r="R59" i="1"/>
  <c r="R87" i="1"/>
  <c r="E55" i="2"/>
  <c r="G67" i="1"/>
  <c r="I67" i="1"/>
  <c r="R93" i="1"/>
  <c r="E41" i="2"/>
  <c r="E17" i="2"/>
  <c r="E28" i="2"/>
  <c r="G53" i="1"/>
  <c r="I53" i="1"/>
  <c r="R42" i="1"/>
  <c r="G71" i="1"/>
  <c r="I71" i="1"/>
  <c r="R63" i="1"/>
  <c r="G78" i="1"/>
  <c r="I78" i="1"/>
  <c r="E50" i="2"/>
  <c r="E62" i="2"/>
  <c r="E77" i="2"/>
  <c r="E24" i="2"/>
  <c r="R51" i="1"/>
  <c r="E72" i="2"/>
  <c r="F31" i="1"/>
  <c r="G57" i="1"/>
  <c r="I57" i="1"/>
  <c r="E44" i="2"/>
  <c r="E58" i="2"/>
  <c r="E67" i="2"/>
  <c r="E13" i="2"/>
  <c r="R76" i="1"/>
  <c r="R55" i="1"/>
  <c r="P43" i="1"/>
  <c r="G43" i="1"/>
  <c r="I43" i="1"/>
  <c r="E27" i="2"/>
  <c r="E49" i="2"/>
  <c r="G51" i="1"/>
  <c r="I51" i="1"/>
  <c r="E76" i="2"/>
  <c r="E71" i="2"/>
  <c r="E59" i="2"/>
  <c r="E70" i="2"/>
  <c r="P80" i="1"/>
  <c r="R80" i="1" s="1"/>
  <c r="F23" i="1"/>
  <c r="D15" i="1"/>
  <c r="C19" i="1" s="1"/>
  <c r="E64" i="2"/>
  <c r="E43" i="2"/>
  <c r="E66" i="2"/>
  <c r="E30" i="2"/>
  <c r="P73" i="1"/>
  <c r="R73" i="1" s="1"/>
  <c r="G73" i="1"/>
  <c r="I73" i="1"/>
  <c r="N62" i="1"/>
  <c r="G24" i="1"/>
  <c r="K24" i="1"/>
  <c r="P24" i="1"/>
  <c r="R24" i="1"/>
  <c r="G23" i="1"/>
  <c r="K23" i="1"/>
  <c r="P23" i="1"/>
  <c r="P65" i="1"/>
  <c r="G65" i="1"/>
  <c r="R57" i="1"/>
  <c r="R43" i="1"/>
  <c r="R69" i="1"/>
  <c r="R53" i="1"/>
  <c r="R89" i="1"/>
  <c r="R45" i="1"/>
  <c r="P31" i="1"/>
  <c r="G31" i="1"/>
  <c r="K31" i="1"/>
  <c r="R67" i="1"/>
  <c r="P32" i="1"/>
  <c r="G32" i="1"/>
  <c r="K32" i="1"/>
  <c r="N65" i="1"/>
  <c r="R31" i="1"/>
  <c r="R65" i="1"/>
  <c r="R23" i="1"/>
  <c r="R32" i="1"/>
  <c r="C12" i="1"/>
  <c r="C11" i="1"/>
  <c r="O79" i="1" l="1"/>
  <c r="O80" i="1"/>
  <c r="O92" i="1"/>
  <c r="O87" i="1"/>
  <c r="O67" i="1"/>
  <c r="O68" i="1"/>
  <c r="O74" i="1"/>
  <c r="O88" i="1"/>
  <c r="O89" i="1"/>
  <c r="O85" i="1"/>
  <c r="O84" i="1"/>
  <c r="O82" i="1"/>
  <c r="O78" i="1"/>
  <c r="O76" i="1"/>
  <c r="O91" i="1"/>
  <c r="O73" i="1"/>
  <c r="O93" i="1"/>
  <c r="C15" i="1"/>
  <c r="F18" i="1" s="1"/>
  <c r="O71" i="1"/>
  <c r="O72" i="1"/>
  <c r="O86" i="1"/>
  <c r="O83" i="1"/>
  <c r="O69" i="1"/>
  <c r="O75" i="1"/>
  <c r="O81" i="1"/>
  <c r="O90" i="1"/>
  <c r="O77" i="1"/>
  <c r="O70" i="1"/>
  <c r="C16" i="1"/>
  <c r="D18" i="1" s="1"/>
  <c r="E14" i="1"/>
  <c r="F19" i="1" l="1"/>
  <c r="C18" i="1"/>
</calcChain>
</file>

<file path=xl/sharedStrings.xml><?xml version="1.0" encoding="utf-8"?>
<sst xmlns="http://schemas.openxmlformats.org/spreadsheetml/2006/main" count="787" uniqueCount="356">
  <si>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</si>
  <si>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</si>
  <si>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</si>
  <si>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</si>
  <si>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</si>
  <si>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</si>
  <si>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</si>
  <si>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</si>
  <si>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</si>
  <si>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</si>
  <si>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</si>
  <si>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</si>
  <si>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</si>
  <si>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</si>
  <si>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</si>
  <si>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</si>
  <si>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</si>
  <si>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</si>
  <si>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</si>
  <si>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</si>
  <si>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</si>
  <si>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</si>
  <si>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</si>
  <si>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</si>
  <si>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</si>
  <si>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</si>
  <si>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</si>
  <si>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</si>
  <si>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Diethelm R</t>
  </si>
  <si>
    <t>BBSAG Bull.21</t>
  </si>
  <si>
    <t>B</t>
  </si>
  <si>
    <t>Locher K</t>
  </si>
  <si>
    <t>BBSAG Bull.26</t>
  </si>
  <si>
    <t>v</t>
  </si>
  <si>
    <t>Peter H</t>
  </si>
  <si>
    <t>BBSAG Bull.31</t>
  </si>
  <si>
    <t>BBSAG Bull.33</t>
  </si>
  <si>
    <t>BBSAG Bull.36</t>
  </si>
  <si>
    <t>BBSAG Bull.41</t>
  </si>
  <si>
    <t>BBSAG Bull.46</t>
  </si>
  <si>
    <t>BBSAG Bull.52</t>
  </si>
  <si>
    <t>BBSAG Bull.53</t>
  </si>
  <si>
    <t>BBSAG Bull.64</t>
  </si>
  <si>
    <t>Mourikis D</t>
  </si>
  <si>
    <t>BBSAG Bull.65</t>
  </si>
  <si>
    <t>Mavrofridis G</t>
  </si>
  <si>
    <t>BBSAG Bull.68</t>
  </si>
  <si>
    <t>BBSAG Bull.75</t>
  </si>
  <si>
    <t>BAAVSS 61,14</t>
  </si>
  <si>
    <t>K</t>
  </si>
  <si>
    <t>BBSAG Bull.76</t>
  </si>
  <si>
    <t>BAAVSS 67,7</t>
  </si>
  <si>
    <t>BBSAG Bull.82</t>
  </si>
  <si>
    <t>BBSAG Bull.87</t>
  </si>
  <si>
    <t>BBSAG Bull.90</t>
  </si>
  <si>
    <t>BBSAG Bull.91</t>
  </si>
  <si>
    <t>BRNO 30</t>
  </si>
  <si>
    <t>BBSAG Bull.94</t>
  </si>
  <si>
    <t>BBSAG Bull.97</t>
  </si>
  <si>
    <t>BBSAG Bull.99</t>
  </si>
  <si>
    <t>BBSAG Bull.100</t>
  </si>
  <si>
    <t>BBSAG Bull.103</t>
  </si>
  <si>
    <t>BBSAG Bull.106</t>
  </si>
  <si>
    <t>BBSAG Bull.108</t>
  </si>
  <si>
    <t>BBSAG Bull.113</t>
  </si>
  <si>
    <t>BBSAG Bull.116</t>
  </si>
  <si>
    <t>K.Locher</t>
  </si>
  <si>
    <t>BBSAG 119</t>
  </si>
  <si>
    <t>BBSAG</t>
  </si>
  <si>
    <t>EA/SD</t>
  </si>
  <si>
    <t>IBVS 5543</t>
  </si>
  <si>
    <t>I</t>
  </si>
  <si>
    <t>IBVS 5502</t>
  </si>
  <si>
    <t>IBVS 5603</t>
  </si>
  <si>
    <t># of data points:</t>
  </si>
  <si>
    <t>V640 Ori / GSC 05348-00080</t>
  </si>
  <si>
    <t>IBVS 5438</t>
  </si>
  <si>
    <t>Start of linear fit (row #)</t>
  </si>
  <si>
    <t>IBVS 5894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</si>
  <si>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</si>
  <si>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</si>
  <si>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</si>
  <si>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</si>
  <si>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</si>
  <si>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</si>
  <si>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</si>
  <si>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Linear Ephemeris =</t>
  </si>
  <si>
    <t>Quad. Ephemeris =</t>
  </si>
  <si>
    <t>IBVS 5931</t>
  </si>
  <si>
    <t>OEJV 0003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</si>
  <si>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</si>
  <si>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</si>
  <si>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</si>
  <si>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</si>
  <si>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</si>
  <si>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</si>
  <si>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</si>
  <si>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</si>
  <si>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</si>
  <si>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</si>
  <si>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</si>
  <si>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</si>
  <si>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2428897.409 </t>
  </si>
  <si>
    <t> 29.12.1937 21:48 </t>
  </si>
  <si>
    <t> 0.068 </t>
  </si>
  <si>
    <t>P </t>
  </si>
  <si>
    <t> H.Gessner </t>
  </si>
  <si>
    <t> MVS 417 </t>
  </si>
  <si>
    <t>2430374.435 </t>
  </si>
  <si>
    <t> 14.01.1942 22:26 </t>
  </si>
  <si>
    <t> -0.067 </t>
  </si>
  <si>
    <t>2430750.330 </t>
  </si>
  <si>
    <t> 25.01.1943 19:55 </t>
  </si>
  <si>
    <t> -0.030 </t>
  </si>
  <si>
    <t>2431362.618 </t>
  </si>
  <si>
    <t> 29.09.1944 02:49 </t>
  </si>
  <si>
    <t> -0.026 </t>
  </si>
  <si>
    <t>2431746.622 </t>
  </si>
  <si>
    <t> 18.10.1945 02:55 </t>
  </si>
  <si>
    <t> 0.038 </t>
  </si>
  <si>
    <t>2433595.525 </t>
  </si>
  <si>
    <t> 10.11.1950 00:36 </t>
  </si>
  <si>
    <t> -0.037 </t>
  </si>
  <si>
    <t>2434282.597 </t>
  </si>
  <si>
    <t> 27.09.1952 02:19 </t>
  </si>
  <si>
    <t> -0.016 </t>
  </si>
  <si>
    <t>2434442.309 </t>
  </si>
  <si>
    <t> 05.03.1953 19:24 </t>
  </si>
  <si>
    <t> 0.057 </t>
  </si>
  <si>
    <t>2434454.351 </t>
  </si>
  <si>
    <t> 17.03.1953 20:25 </t>
  </si>
  <si>
    <t> -0.025 </t>
  </si>
  <si>
    <t>2434662.565 </t>
  </si>
  <si>
    <t> 12.10.1953 01:33 </t>
  </si>
  <si>
    <t> 0.053 </t>
  </si>
  <si>
    <t>2434664.559 </t>
  </si>
  <si>
    <t> 14.10.1953 01:24 </t>
  </si>
  <si>
    <t> 0.026 </t>
  </si>
  <si>
    <t>2435129.347 </t>
  </si>
  <si>
    <t> 21.01.1955 20:19 </t>
  </si>
  <si>
    <t> 0.044 </t>
  </si>
  <si>
    <t>2435131.352 </t>
  </si>
  <si>
    <t> 23.01.1955 20:26 </t>
  </si>
  <si>
    <t> 0.028 </t>
  </si>
  <si>
    <t>2436596.345 </t>
  </si>
  <si>
    <t> 27.01.1959 20:16 </t>
  </si>
  <si>
    <t> -0.015 </t>
  </si>
  <si>
    <t>2436598.357 </t>
  </si>
  <si>
    <t> 29.01.1959 20:34 </t>
  </si>
  <si>
    <t> -0.024 </t>
  </si>
  <si>
    <t>2436598.385 </t>
  </si>
  <si>
    <t> 29.01.1959 21:14 </t>
  </si>
  <si>
    <t> 0.004 </t>
  </si>
  <si>
    <t>2442448.409 </t>
  </si>
  <si>
    <t> 04.02.1975 21:48 </t>
  </si>
  <si>
    <t> -0.014 </t>
  </si>
  <si>
    <t>V </t>
  </si>
  <si>
    <t> R.Diethelm </t>
  </si>
  <si>
    <t> BBS 21 </t>
  </si>
  <si>
    <t>2442448.412 </t>
  </si>
  <si>
    <t> 04.02.1975 21:53 </t>
  </si>
  <si>
    <t> -0.011 </t>
  </si>
  <si>
    <t> K.Locher </t>
  </si>
  <si>
    <t>2442450.427 </t>
  </si>
  <si>
    <t> 06.02.1975 22:14 </t>
  </si>
  <si>
    <t> -0.017 </t>
  </si>
  <si>
    <t>2442450.431 </t>
  </si>
  <si>
    <t> 06.02.1975 22:20 </t>
  </si>
  <si>
    <t> -0.013 </t>
  </si>
  <si>
    <t>2442828.316 </t>
  </si>
  <si>
    <t> 19.02.1976 19:35 </t>
  </si>
  <si>
    <t> -0.007 </t>
  </si>
  <si>
    <t> BBS 26 </t>
  </si>
  <si>
    <t>2442830.336 </t>
  </si>
  <si>
    <t> 21.02.1976 20:03 </t>
  </si>
  <si>
    <t>2442832.346 </t>
  </si>
  <si>
    <t> 23.02.1976 20:18 </t>
  </si>
  <si>
    <t> -0.018 </t>
  </si>
  <si>
    <t> H.Peter </t>
  </si>
  <si>
    <t>2443127.387 </t>
  </si>
  <si>
    <t> 14.12.1976 21:17 </t>
  </si>
  <si>
    <t> -0.005 </t>
  </si>
  <si>
    <t> BBS 31 </t>
  </si>
  <si>
    <t>2443218.311 </t>
  </si>
  <si>
    <t> 15.03.1977 19:27 </t>
  </si>
  <si>
    <t> BBS 33 </t>
  </si>
  <si>
    <t>2443519.400 </t>
  </si>
  <si>
    <t> 10.01.1978 21:36 </t>
  </si>
  <si>
    <t> BBS 36 </t>
  </si>
  <si>
    <t>2443903.349 </t>
  </si>
  <si>
    <t> 29.01.1979 20:22 </t>
  </si>
  <si>
    <t> BBS 41 </t>
  </si>
  <si>
    <t>2443905.366 </t>
  </si>
  <si>
    <t> 31.01.1979 20:47 </t>
  </si>
  <si>
    <t>2444291.324 </t>
  </si>
  <si>
    <t> 21.02.1980 19:46 </t>
  </si>
  <si>
    <t> BBS 46 </t>
  </si>
  <si>
    <t>2444295.374 </t>
  </si>
  <si>
    <t> 25.02.1980 20:58 </t>
  </si>
  <si>
    <t> -0.006 </t>
  </si>
  <si>
    <t>2444586.363 </t>
  </si>
  <si>
    <t> 12.12.1980 20:42 </t>
  </si>
  <si>
    <t> BBS 52 </t>
  </si>
  <si>
    <t>2444598.478 </t>
  </si>
  <si>
    <t> 24.12.1980 23:28 </t>
  </si>
  <si>
    <t>2444602.517 </t>
  </si>
  <si>
    <t> 29.12.1980 00:24 </t>
  </si>
  <si>
    <t>2444683.338 </t>
  </si>
  <si>
    <t> 19.03.1981 20:06 </t>
  </si>
  <si>
    <t> BBS 53 </t>
  </si>
  <si>
    <t>2445295.627 </t>
  </si>
  <si>
    <t> 22.11.1982 03:02 </t>
  </si>
  <si>
    <t> -0.019 </t>
  </si>
  <si>
    <t> BBS 64 </t>
  </si>
  <si>
    <t>2445297.655 </t>
  </si>
  <si>
    <t> 24.11.1982 03:43 </t>
  </si>
  <si>
    <t> -0.012 </t>
  </si>
  <si>
    <t> D.Mourikis </t>
  </si>
  <si>
    <t>2445368.375 </t>
  </si>
  <si>
    <t> 02.02.1983 21:00 </t>
  </si>
  <si>
    <t> BBS 65 </t>
  </si>
  <si>
    <t>2445368.376 </t>
  </si>
  <si>
    <t> 02.02.1983 21:01 </t>
  </si>
  <si>
    <t>2445370.399 </t>
  </si>
  <si>
    <t> 04.02.1983 21:34 </t>
  </si>
  <si>
    <t> G.Mavrofridis </t>
  </si>
  <si>
    <t> BBS 68 </t>
  </si>
  <si>
    <t>2446057.454 </t>
  </si>
  <si>
    <t> 22.12.1984 22:53 </t>
  </si>
  <si>
    <t> BBS 75 </t>
  </si>
  <si>
    <t>2446059.463 </t>
  </si>
  <si>
    <t> 24.12.1984 23:06 </t>
  </si>
  <si>
    <t> -0.023 </t>
  </si>
  <si>
    <t> T.Brelstaff </t>
  </si>
  <si>
    <t> VSSC 61.18 </t>
  </si>
  <si>
    <t>2446061.485 </t>
  </si>
  <si>
    <t> 26.12.1984 23:38 </t>
  </si>
  <si>
    <t> -0.022 </t>
  </si>
  <si>
    <t>2446140.300 </t>
  </si>
  <si>
    <t> 15.03.1985 19:12 </t>
  </si>
  <si>
    <t> BBS 76 </t>
  </si>
  <si>
    <t>2446441.384 </t>
  </si>
  <si>
    <t> 10.01.1986 21:12 </t>
  </si>
  <si>
    <t> VSSC 67.11 </t>
  </si>
  <si>
    <t>2446821.284 </t>
  </si>
  <si>
    <t> 25.01.1987 18:48 </t>
  </si>
  <si>
    <t> -0.021 </t>
  </si>
  <si>
    <t> BBS 82 </t>
  </si>
  <si>
    <t>2447207.245 </t>
  </si>
  <si>
    <t> 15.02.1988 17:52 </t>
  </si>
  <si>
    <t> BBS 87 </t>
  </si>
  <si>
    <t>2447512.373 </t>
  </si>
  <si>
    <t> 16.12.1988 20:57 </t>
  </si>
  <si>
    <t> BBS 90 </t>
  </si>
  <si>
    <t>2447605.314 </t>
  </si>
  <si>
    <t> 19.03.1989 19:32 </t>
  </si>
  <si>
    <t> -0.038 </t>
  </si>
  <si>
    <t> BBS 91 </t>
  </si>
  <si>
    <t>2447827.603 </t>
  </si>
  <si>
    <t> 28.10.1989 02:28 </t>
  </si>
  <si>
    <t> A.Dedoch </t>
  </si>
  <si>
    <t> BRNO 30 </t>
  </si>
  <si>
    <t>2447908.436 </t>
  </si>
  <si>
    <t> 16.01.1990 22:27 </t>
  </si>
  <si>
    <t> -0.027 </t>
  </si>
  <si>
    <t> BBS 94 </t>
  </si>
  <si>
    <t>2448290.353 </t>
  </si>
  <si>
    <t> 02.02.1991 20:28 </t>
  </si>
  <si>
    <t> BBS 97 </t>
  </si>
  <si>
    <t>2448292.365 </t>
  </si>
  <si>
    <t> 04.02.1991 20:45 </t>
  </si>
  <si>
    <t> -0.039 </t>
  </si>
  <si>
    <t>2448296.405 </t>
  </si>
  <si>
    <t> 08.02.1991 21:43 </t>
  </si>
  <si>
    <t> -0.040 </t>
  </si>
  <si>
    <t>2448597.497 </t>
  </si>
  <si>
    <t> 06.12.1991 23:55 </t>
  </si>
  <si>
    <t> BBS 99 </t>
  </si>
  <si>
    <t>2448682.367 </t>
  </si>
  <si>
    <t> 29.02.1992 20:48 </t>
  </si>
  <si>
    <t> BBS 100 </t>
  </si>
  <si>
    <t>2449066.296 </t>
  </si>
  <si>
    <t> 19.03.1993 19:06 </t>
  </si>
  <si>
    <t> -0.051 </t>
  </si>
  <si>
    <t> BBS 103 </t>
  </si>
  <si>
    <t>2449375.478 </t>
  </si>
  <si>
    <t> 22.01.1994 23:28 </t>
  </si>
  <si>
    <t> -0.042 </t>
  </si>
  <si>
    <t> BBS 106 </t>
  </si>
  <si>
    <t>2449670.489 </t>
  </si>
  <si>
    <t> 13.11.1994 23:44 </t>
  </si>
  <si>
    <t> -0.059 </t>
  </si>
  <si>
    <t> BBS 108 </t>
  </si>
  <si>
    <t>2450369.662 </t>
  </si>
  <si>
    <t> 13.10.1996 03:53 </t>
  </si>
  <si>
    <t> -0.062 </t>
  </si>
  <si>
    <t> BBS 113 </t>
  </si>
  <si>
    <t>2450747.538 </t>
  </si>
  <si>
    <t> 26.10.1997 00:54 </t>
  </si>
  <si>
    <t> -0.065 </t>
  </si>
  <si>
    <t> BBS 116 </t>
  </si>
  <si>
    <t>2451129.442 </t>
  </si>
  <si>
    <t> 11.11.1998 22:36 </t>
  </si>
  <si>
    <t> -0.080 </t>
  </si>
  <si>
    <t> BBS 119 </t>
  </si>
  <si>
    <t>2451602.291 </t>
  </si>
  <si>
    <t> 27.02.2000 18:59 </t>
  </si>
  <si>
    <t> -0.085 </t>
  </si>
  <si>
    <t> BBS 122 </t>
  </si>
  <si>
    <t>2451909.439 </t>
  </si>
  <si>
    <t> 30.12.2000 22:32 </t>
  </si>
  <si>
    <t> -0.089 </t>
  </si>
  <si>
    <t> BBS 124 </t>
  </si>
  <si>
    <t>2452293.370 </t>
  </si>
  <si>
    <t> 18.01.2002 20:52 </t>
  </si>
  <si>
    <t> -0.099 </t>
  </si>
  <si>
    <t> BBS 127 </t>
  </si>
  <si>
    <t>2452677.299 </t>
  </si>
  <si>
    <t> 06.02.2003 19:10 </t>
  </si>
  <si>
    <t> -0.110 </t>
  </si>
  <si>
    <t> BBS 129 </t>
  </si>
  <si>
    <t>2452903.622 </t>
  </si>
  <si>
    <t> 21.09.2003 02:55 </t>
  </si>
  <si>
    <t> BBS 130 </t>
  </si>
  <si>
    <t>2453000.6207 </t>
  </si>
  <si>
    <t> 27.12.2003 02:53 </t>
  </si>
  <si>
    <t> -0.1070 </t>
  </si>
  <si>
    <t>E </t>
  </si>
  <si>
    <t>?</t>
  </si>
  <si>
    <t> S.Dvorak </t>
  </si>
  <si>
    <t>IBVS 5502 </t>
  </si>
  <si>
    <t>2453008.7038 </t>
  </si>
  <si>
    <t> 04.01.2004 04:53 </t>
  </si>
  <si>
    <t> -0.1069 </t>
  </si>
  <si>
    <t>IBVS 5603 </t>
  </si>
  <si>
    <t>2453287.550 </t>
  </si>
  <si>
    <t> 09.10.2004 01:12 </t>
  </si>
  <si>
    <t> -0.123 </t>
  </si>
  <si>
    <t>OEJV 0003 </t>
  </si>
  <si>
    <t>2454112.0108 </t>
  </si>
  <si>
    <t> 11.01.2007 12:15 </t>
  </si>
  <si>
    <t> -0.1239 </t>
  </si>
  <si>
    <t>C </t>
  </si>
  <si>
    <t>Ic</t>
  </si>
  <si>
    <t> K.Nakajima </t>
  </si>
  <si>
    <t>VSB 46 </t>
  </si>
  <si>
    <t>2454710.1407 </t>
  </si>
  <si>
    <t> 31.08.2008 15:22 </t>
  </si>
  <si>
    <t> -0.1331 </t>
  </si>
  <si>
    <t> P.Zasche (ESA INTEGRAL) </t>
  </si>
  <si>
    <t>IBVS 5931 </t>
  </si>
  <si>
    <t>2454863.7145 </t>
  </si>
  <si>
    <t> 01.02.2009 05:08 </t>
  </si>
  <si>
    <t> -0.1355 </t>
  </si>
  <si>
    <t>IBVS 5894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</si>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</sst>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trike/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>
      <alignment vertical="top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19" fillId="0" borderId="0" xfId="7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5" fillId="2" borderId="19" xfId="0" applyFont="1" applyFill="1" applyBorder="1" applyAlignment="1">
      <alignment horizontal="left" vertical="top" wrapText="1" indent="1"/>
    </xf>
    <xf numFmtId="0" fontId="5" fillId="2" borderId="19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right" vertical="top" wrapText="1"/>
    </xf>
    <xf numFmtId="0" fontId="19" fillId="2" borderId="19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V0640 Ori - O-C Diagr.</a:t>
            </a:r>
          </a:p>
        </c:rich>
      </c:tx>
      <c:layout>
        <c:manualLayout>
          <c:xMode val="edge"/>
          <c:yMode val="edge"/>
          <c:x val="0.36254349649592765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76657096785561"/>
          <c:y val="0.14860681114551083"/>
          <c:w val="0.79897041279131231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731</c:v>
                </c:pt>
                <c:pt idx="3">
                  <c:v>917</c:v>
                </c:pt>
                <c:pt idx="4">
                  <c:v>1220</c:v>
                </c:pt>
                <c:pt idx="5">
                  <c:v>1410</c:v>
                </c:pt>
                <c:pt idx="6">
                  <c:v>2325</c:v>
                </c:pt>
                <c:pt idx="7">
                  <c:v>2665</c:v>
                </c:pt>
                <c:pt idx="8">
                  <c:v>2744</c:v>
                </c:pt>
                <c:pt idx="9">
                  <c:v>2750</c:v>
                </c:pt>
                <c:pt idx="10">
                  <c:v>2853</c:v>
                </c:pt>
                <c:pt idx="11">
                  <c:v>2854</c:v>
                </c:pt>
                <c:pt idx="12">
                  <c:v>3084</c:v>
                </c:pt>
                <c:pt idx="13">
                  <c:v>3085</c:v>
                </c:pt>
                <c:pt idx="14">
                  <c:v>3810</c:v>
                </c:pt>
                <c:pt idx="15">
                  <c:v>3811</c:v>
                </c:pt>
                <c:pt idx="16">
                  <c:v>3811</c:v>
                </c:pt>
                <c:pt idx="17">
                  <c:v>6706</c:v>
                </c:pt>
                <c:pt idx="18">
                  <c:v>6706</c:v>
                </c:pt>
                <c:pt idx="19">
                  <c:v>6707</c:v>
                </c:pt>
                <c:pt idx="20">
                  <c:v>6707</c:v>
                </c:pt>
                <c:pt idx="21">
                  <c:v>6894</c:v>
                </c:pt>
                <c:pt idx="22">
                  <c:v>6895</c:v>
                </c:pt>
                <c:pt idx="23">
                  <c:v>6896</c:v>
                </c:pt>
                <c:pt idx="24">
                  <c:v>7042</c:v>
                </c:pt>
                <c:pt idx="25">
                  <c:v>7087</c:v>
                </c:pt>
                <c:pt idx="26">
                  <c:v>7236</c:v>
                </c:pt>
                <c:pt idx="27">
                  <c:v>7426</c:v>
                </c:pt>
                <c:pt idx="28">
                  <c:v>7427</c:v>
                </c:pt>
                <c:pt idx="29">
                  <c:v>7618</c:v>
                </c:pt>
                <c:pt idx="30">
                  <c:v>7620</c:v>
                </c:pt>
                <c:pt idx="31">
                  <c:v>7764</c:v>
                </c:pt>
                <c:pt idx="32">
                  <c:v>7770</c:v>
                </c:pt>
                <c:pt idx="33">
                  <c:v>7772</c:v>
                </c:pt>
                <c:pt idx="34">
                  <c:v>7812</c:v>
                </c:pt>
                <c:pt idx="35">
                  <c:v>8115</c:v>
                </c:pt>
                <c:pt idx="36">
                  <c:v>8116</c:v>
                </c:pt>
                <c:pt idx="37">
                  <c:v>8151</c:v>
                </c:pt>
                <c:pt idx="38">
                  <c:v>8151</c:v>
                </c:pt>
                <c:pt idx="39">
                  <c:v>8152</c:v>
                </c:pt>
                <c:pt idx="40">
                  <c:v>8492</c:v>
                </c:pt>
                <c:pt idx="41">
                  <c:v>8493</c:v>
                </c:pt>
                <c:pt idx="42">
                  <c:v>8494</c:v>
                </c:pt>
                <c:pt idx="43">
                  <c:v>8533</c:v>
                </c:pt>
                <c:pt idx="44">
                  <c:v>8682</c:v>
                </c:pt>
                <c:pt idx="45">
                  <c:v>8870</c:v>
                </c:pt>
                <c:pt idx="46">
                  <c:v>9061</c:v>
                </c:pt>
                <c:pt idx="47">
                  <c:v>9212</c:v>
                </c:pt>
                <c:pt idx="48">
                  <c:v>9258</c:v>
                </c:pt>
                <c:pt idx="49">
                  <c:v>9368</c:v>
                </c:pt>
                <c:pt idx="50">
                  <c:v>9408</c:v>
                </c:pt>
                <c:pt idx="51">
                  <c:v>9597</c:v>
                </c:pt>
                <c:pt idx="52">
                  <c:v>9598</c:v>
                </c:pt>
                <c:pt idx="53">
                  <c:v>9600</c:v>
                </c:pt>
                <c:pt idx="54">
                  <c:v>9749</c:v>
                </c:pt>
                <c:pt idx="55">
                  <c:v>9791</c:v>
                </c:pt>
                <c:pt idx="56">
                  <c:v>9981</c:v>
                </c:pt>
                <c:pt idx="57">
                  <c:v>10134</c:v>
                </c:pt>
                <c:pt idx="58">
                  <c:v>10280</c:v>
                </c:pt>
                <c:pt idx="59">
                  <c:v>10626</c:v>
                </c:pt>
                <c:pt idx="60">
                  <c:v>10813</c:v>
                </c:pt>
                <c:pt idx="61">
                  <c:v>11002</c:v>
                </c:pt>
                <c:pt idx="62">
                  <c:v>11236</c:v>
                </c:pt>
                <c:pt idx="63">
                  <c:v>11388</c:v>
                </c:pt>
                <c:pt idx="64">
                  <c:v>11578</c:v>
                </c:pt>
                <c:pt idx="65">
                  <c:v>11768</c:v>
                </c:pt>
                <c:pt idx="66">
                  <c:v>11880</c:v>
                </c:pt>
                <c:pt idx="67">
                  <c:v>11928</c:v>
                </c:pt>
                <c:pt idx="68">
                  <c:v>11932</c:v>
                </c:pt>
                <c:pt idx="69">
                  <c:v>12070</c:v>
                </c:pt>
                <c:pt idx="70">
                  <c:v>12478</c:v>
                </c:pt>
                <c:pt idx="71">
                  <c:v>12774</c:v>
                </c:pt>
                <c:pt idx="72">
                  <c:v>12850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62-43F3-B65B-E27FA2A9A2F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4.0000000000000001E-3</c:v>
                  </c:pt>
                  <c:pt idx="56">
                    <c:v>7.0000000000000001E-3</c:v>
                  </c:pt>
                  <c:pt idx="58">
                    <c:v>5.0000000000000001E-3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7.0000000000000001E-3</c:v>
                  </c:pt>
                  <c:pt idx="65">
                    <c:v>5.0000000000000001E-3</c:v>
                  </c:pt>
                  <c:pt idx="66">
                    <c:v>2E-3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1E-3</c:v>
                  </c:pt>
                  <c:pt idx="71">
                    <c:v>3.7000000000000002E-3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4.0000000000000001E-3</c:v>
                  </c:pt>
                  <c:pt idx="56">
                    <c:v>7.0000000000000001E-3</c:v>
                  </c:pt>
                  <c:pt idx="58">
                    <c:v>5.0000000000000001E-3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7.0000000000000001E-3</c:v>
                  </c:pt>
                  <c:pt idx="65">
                    <c:v>5.0000000000000001E-3</c:v>
                  </c:pt>
                  <c:pt idx="66">
                    <c:v>2E-3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1E-3</c:v>
                  </c:pt>
                  <c:pt idx="71">
                    <c:v>3.7000000000000002E-3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731</c:v>
                </c:pt>
                <c:pt idx="3">
                  <c:v>917</c:v>
                </c:pt>
                <c:pt idx="4">
                  <c:v>1220</c:v>
                </c:pt>
                <c:pt idx="5">
                  <c:v>1410</c:v>
                </c:pt>
                <c:pt idx="6">
                  <c:v>2325</c:v>
                </c:pt>
                <c:pt idx="7">
                  <c:v>2665</c:v>
                </c:pt>
                <c:pt idx="8">
                  <c:v>2744</c:v>
                </c:pt>
                <c:pt idx="9">
                  <c:v>2750</c:v>
                </c:pt>
                <c:pt idx="10">
                  <c:v>2853</c:v>
                </c:pt>
                <c:pt idx="11">
                  <c:v>2854</c:v>
                </c:pt>
                <c:pt idx="12">
                  <c:v>3084</c:v>
                </c:pt>
                <c:pt idx="13">
                  <c:v>3085</c:v>
                </c:pt>
                <c:pt idx="14">
                  <c:v>3810</c:v>
                </c:pt>
                <c:pt idx="15">
                  <c:v>3811</c:v>
                </c:pt>
                <c:pt idx="16">
                  <c:v>3811</c:v>
                </c:pt>
                <c:pt idx="17">
                  <c:v>6706</c:v>
                </c:pt>
                <c:pt idx="18">
                  <c:v>6706</c:v>
                </c:pt>
                <c:pt idx="19">
                  <c:v>6707</c:v>
                </c:pt>
                <c:pt idx="20">
                  <c:v>6707</c:v>
                </c:pt>
                <c:pt idx="21">
                  <c:v>6894</c:v>
                </c:pt>
                <c:pt idx="22">
                  <c:v>6895</c:v>
                </c:pt>
                <c:pt idx="23">
                  <c:v>6896</c:v>
                </c:pt>
                <c:pt idx="24">
                  <c:v>7042</c:v>
                </c:pt>
                <c:pt idx="25">
                  <c:v>7087</c:v>
                </c:pt>
                <c:pt idx="26">
                  <c:v>7236</c:v>
                </c:pt>
                <c:pt idx="27">
                  <c:v>7426</c:v>
                </c:pt>
                <c:pt idx="28">
                  <c:v>7427</c:v>
                </c:pt>
                <c:pt idx="29">
                  <c:v>7618</c:v>
                </c:pt>
                <c:pt idx="30">
                  <c:v>7620</c:v>
                </c:pt>
                <c:pt idx="31">
                  <c:v>7764</c:v>
                </c:pt>
                <c:pt idx="32">
                  <c:v>7770</c:v>
                </c:pt>
                <c:pt idx="33">
                  <c:v>7772</c:v>
                </c:pt>
                <c:pt idx="34">
                  <c:v>7812</c:v>
                </c:pt>
                <c:pt idx="35">
                  <c:v>8115</c:v>
                </c:pt>
                <c:pt idx="36">
                  <c:v>8116</c:v>
                </c:pt>
                <c:pt idx="37">
                  <c:v>8151</c:v>
                </c:pt>
                <c:pt idx="38">
                  <c:v>8151</c:v>
                </c:pt>
                <c:pt idx="39">
                  <c:v>8152</c:v>
                </c:pt>
                <c:pt idx="40">
                  <c:v>8492</c:v>
                </c:pt>
                <c:pt idx="41">
                  <c:v>8493</c:v>
                </c:pt>
                <c:pt idx="42">
                  <c:v>8494</c:v>
                </c:pt>
                <c:pt idx="43">
                  <c:v>8533</c:v>
                </c:pt>
                <c:pt idx="44">
                  <c:v>8682</c:v>
                </c:pt>
                <c:pt idx="45">
                  <c:v>8870</c:v>
                </c:pt>
                <c:pt idx="46">
                  <c:v>9061</c:v>
                </c:pt>
                <c:pt idx="47">
                  <c:v>9212</c:v>
                </c:pt>
                <c:pt idx="48">
                  <c:v>9258</c:v>
                </c:pt>
                <c:pt idx="49">
                  <c:v>9368</c:v>
                </c:pt>
                <c:pt idx="50">
                  <c:v>9408</c:v>
                </c:pt>
                <c:pt idx="51">
                  <c:v>9597</c:v>
                </c:pt>
                <c:pt idx="52">
                  <c:v>9598</c:v>
                </c:pt>
                <c:pt idx="53">
                  <c:v>9600</c:v>
                </c:pt>
                <c:pt idx="54">
                  <c:v>9749</c:v>
                </c:pt>
                <c:pt idx="55">
                  <c:v>9791</c:v>
                </c:pt>
                <c:pt idx="56">
                  <c:v>9981</c:v>
                </c:pt>
                <c:pt idx="57">
                  <c:v>10134</c:v>
                </c:pt>
                <c:pt idx="58">
                  <c:v>10280</c:v>
                </c:pt>
                <c:pt idx="59">
                  <c:v>10626</c:v>
                </c:pt>
                <c:pt idx="60">
                  <c:v>10813</c:v>
                </c:pt>
                <c:pt idx="61">
                  <c:v>11002</c:v>
                </c:pt>
                <c:pt idx="62">
                  <c:v>11236</c:v>
                </c:pt>
                <c:pt idx="63">
                  <c:v>11388</c:v>
                </c:pt>
                <c:pt idx="64">
                  <c:v>11578</c:v>
                </c:pt>
                <c:pt idx="65">
                  <c:v>11768</c:v>
                </c:pt>
                <c:pt idx="66">
                  <c:v>11880</c:v>
                </c:pt>
                <c:pt idx="67">
                  <c:v>11928</c:v>
                </c:pt>
                <c:pt idx="68">
                  <c:v>11932</c:v>
                </c:pt>
                <c:pt idx="69">
                  <c:v>12070</c:v>
                </c:pt>
                <c:pt idx="70">
                  <c:v>12478</c:v>
                </c:pt>
                <c:pt idx="71">
                  <c:v>12774</c:v>
                </c:pt>
                <c:pt idx="72">
                  <c:v>12850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7">
                  <c:v>-1.4439999999012798E-2</c:v>
                </c:pt>
                <c:pt idx="18">
                  <c:v>-1.1440000002039596E-2</c:v>
                </c:pt>
                <c:pt idx="19">
                  <c:v>-1.7179999995278195E-2</c:v>
                </c:pt>
                <c:pt idx="20">
                  <c:v>-1.3180000001739245E-2</c:v>
                </c:pt>
                <c:pt idx="21">
                  <c:v>-6.5600000016274862E-3</c:v>
                </c:pt>
                <c:pt idx="22">
                  <c:v>-7.299999997485429E-3</c:v>
                </c:pt>
                <c:pt idx="23">
                  <c:v>-1.8040000002656598E-2</c:v>
                </c:pt>
                <c:pt idx="24">
                  <c:v>-5.0799999953596853E-3</c:v>
                </c:pt>
                <c:pt idx="25">
                  <c:v>-1.4380000000528526E-2</c:v>
                </c:pt>
                <c:pt idx="26">
                  <c:v>-1.5639999997802079E-2</c:v>
                </c:pt>
                <c:pt idx="27">
                  <c:v>-7.2399999990011565E-3</c:v>
                </c:pt>
                <c:pt idx="28">
                  <c:v>-1.0979999999108259E-2</c:v>
                </c:pt>
                <c:pt idx="29">
                  <c:v>-1.4320000002044253E-2</c:v>
                </c:pt>
                <c:pt idx="30">
                  <c:v>-5.7999999989988282E-3</c:v>
                </c:pt>
                <c:pt idx="31">
                  <c:v>-3.3600000024307519E-3</c:v>
                </c:pt>
                <c:pt idx="32">
                  <c:v>-1.2799999996786937E-2</c:v>
                </c:pt>
                <c:pt idx="33">
                  <c:v>-1.5279999999620486E-2</c:v>
                </c:pt>
                <c:pt idx="34">
                  <c:v>-2.3879999993368983E-2</c:v>
                </c:pt>
                <c:pt idx="35">
                  <c:v>-1.9099999997706618E-2</c:v>
                </c:pt>
                <c:pt idx="36">
                  <c:v>-1.1840000006486662E-2</c:v>
                </c:pt>
                <c:pt idx="37">
                  <c:v>-1.773999999568332E-2</c:v>
                </c:pt>
                <c:pt idx="38">
                  <c:v>-1.6739999999117572E-2</c:v>
                </c:pt>
                <c:pt idx="39">
                  <c:v>-1.4480000005278271E-2</c:v>
                </c:pt>
                <c:pt idx="40">
                  <c:v>-1.1080000003858004E-2</c:v>
                </c:pt>
                <c:pt idx="43">
                  <c:v>-1.5419999996083789E-2</c:v>
                </c:pt>
                <c:pt idx="45">
                  <c:v>-2.0799999998416752E-2</c:v>
                </c:pt>
                <c:pt idx="46">
                  <c:v>-2.1139999997103587E-2</c:v>
                </c:pt>
                <c:pt idx="47">
                  <c:v>-2.4880000004486647E-2</c:v>
                </c:pt>
                <c:pt idx="48">
                  <c:v>-3.7920000002486631E-2</c:v>
                </c:pt>
                <c:pt idx="50">
                  <c:v>-2.6920000003883615E-2</c:v>
                </c:pt>
                <c:pt idx="51">
                  <c:v>-2.9779999997117557E-2</c:v>
                </c:pt>
                <c:pt idx="52">
                  <c:v>-3.8520000001881272E-2</c:v>
                </c:pt>
                <c:pt idx="53">
                  <c:v>-4.0000000000873115E-2</c:v>
                </c:pt>
                <c:pt idx="54">
                  <c:v>-3.8260000001173466E-2</c:v>
                </c:pt>
                <c:pt idx="55">
                  <c:v>-3.9340000002994202E-2</c:v>
                </c:pt>
                <c:pt idx="56">
                  <c:v>-5.0940000000991859E-2</c:v>
                </c:pt>
                <c:pt idx="57">
                  <c:v>-4.2159999997238629E-2</c:v>
                </c:pt>
                <c:pt idx="58">
                  <c:v>-5.9200000003329478E-2</c:v>
                </c:pt>
                <c:pt idx="59">
                  <c:v>-6.2239999999292195E-2</c:v>
                </c:pt>
                <c:pt idx="60">
                  <c:v>-6.4620000004651956E-2</c:v>
                </c:pt>
                <c:pt idx="61">
                  <c:v>-8.0479999996896368E-2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62-43F3-B65B-E27FA2A9A2F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731</c:v>
                </c:pt>
                <c:pt idx="3">
                  <c:v>917</c:v>
                </c:pt>
                <c:pt idx="4">
                  <c:v>1220</c:v>
                </c:pt>
                <c:pt idx="5">
                  <c:v>1410</c:v>
                </c:pt>
                <c:pt idx="6">
                  <c:v>2325</c:v>
                </c:pt>
                <c:pt idx="7">
                  <c:v>2665</c:v>
                </c:pt>
                <c:pt idx="8">
                  <c:v>2744</c:v>
                </c:pt>
                <c:pt idx="9">
                  <c:v>2750</c:v>
                </c:pt>
                <c:pt idx="10">
                  <c:v>2853</c:v>
                </c:pt>
                <c:pt idx="11">
                  <c:v>2854</c:v>
                </c:pt>
                <c:pt idx="12">
                  <c:v>3084</c:v>
                </c:pt>
                <c:pt idx="13">
                  <c:v>3085</c:v>
                </c:pt>
                <c:pt idx="14">
                  <c:v>3810</c:v>
                </c:pt>
                <c:pt idx="15">
                  <c:v>3811</c:v>
                </c:pt>
                <c:pt idx="16">
                  <c:v>3811</c:v>
                </c:pt>
                <c:pt idx="17">
                  <c:v>6706</c:v>
                </c:pt>
                <c:pt idx="18">
                  <c:v>6706</c:v>
                </c:pt>
                <c:pt idx="19">
                  <c:v>6707</c:v>
                </c:pt>
                <c:pt idx="20">
                  <c:v>6707</c:v>
                </c:pt>
                <c:pt idx="21">
                  <c:v>6894</c:v>
                </c:pt>
                <c:pt idx="22">
                  <c:v>6895</c:v>
                </c:pt>
                <c:pt idx="23">
                  <c:v>6896</c:v>
                </c:pt>
                <c:pt idx="24">
                  <c:v>7042</c:v>
                </c:pt>
                <c:pt idx="25">
                  <c:v>7087</c:v>
                </c:pt>
                <c:pt idx="26">
                  <c:v>7236</c:v>
                </c:pt>
                <c:pt idx="27">
                  <c:v>7426</c:v>
                </c:pt>
                <c:pt idx="28">
                  <c:v>7427</c:v>
                </c:pt>
                <c:pt idx="29">
                  <c:v>7618</c:v>
                </c:pt>
                <c:pt idx="30">
                  <c:v>7620</c:v>
                </c:pt>
                <c:pt idx="31">
                  <c:v>7764</c:v>
                </c:pt>
                <c:pt idx="32">
                  <c:v>7770</c:v>
                </c:pt>
                <c:pt idx="33">
                  <c:v>7772</c:v>
                </c:pt>
                <c:pt idx="34">
                  <c:v>7812</c:v>
                </c:pt>
                <c:pt idx="35">
                  <c:v>8115</c:v>
                </c:pt>
                <c:pt idx="36">
                  <c:v>8116</c:v>
                </c:pt>
                <c:pt idx="37">
                  <c:v>8151</c:v>
                </c:pt>
                <c:pt idx="38">
                  <c:v>8151</c:v>
                </c:pt>
                <c:pt idx="39">
                  <c:v>8152</c:v>
                </c:pt>
                <c:pt idx="40">
                  <c:v>8492</c:v>
                </c:pt>
                <c:pt idx="41">
                  <c:v>8493</c:v>
                </c:pt>
                <c:pt idx="42">
                  <c:v>8494</c:v>
                </c:pt>
                <c:pt idx="43">
                  <c:v>8533</c:v>
                </c:pt>
                <c:pt idx="44">
                  <c:v>8682</c:v>
                </c:pt>
                <c:pt idx="45">
                  <c:v>8870</c:v>
                </c:pt>
                <c:pt idx="46">
                  <c:v>9061</c:v>
                </c:pt>
                <c:pt idx="47">
                  <c:v>9212</c:v>
                </c:pt>
                <c:pt idx="48">
                  <c:v>9258</c:v>
                </c:pt>
                <c:pt idx="49">
                  <c:v>9368</c:v>
                </c:pt>
                <c:pt idx="50">
                  <c:v>9408</c:v>
                </c:pt>
                <c:pt idx="51">
                  <c:v>9597</c:v>
                </c:pt>
                <c:pt idx="52">
                  <c:v>9598</c:v>
                </c:pt>
                <c:pt idx="53">
                  <c:v>9600</c:v>
                </c:pt>
                <c:pt idx="54">
                  <c:v>9749</c:v>
                </c:pt>
                <c:pt idx="55">
                  <c:v>9791</c:v>
                </c:pt>
                <c:pt idx="56">
                  <c:v>9981</c:v>
                </c:pt>
                <c:pt idx="57">
                  <c:v>10134</c:v>
                </c:pt>
                <c:pt idx="58">
                  <c:v>10280</c:v>
                </c:pt>
                <c:pt idx="59">
                  <c:v>10626</c:v>
                </c:pt>
                <c:pt idx="60">
                  <c:v>10813</c:v>
                </c:pt>
                <c:pt idx="61">
                  <c:v>11002</c:v>
                </c:pt>
                <c:pt idx="62">
                  <c:v>11236</c:v>
                </c:pt>
                <c:pt idx="63">
                  <c:v>11388</c:v>
                </c:pt>
                <c:pt idx="64">
                  <c:v>11578</c:v>
                </c:pt>
                <c:pt idx="65">
                  <c:v>11768</c:v>
                </c:pt>
                <c:pt idx="66">
                  <c:v>11880</c:v>
                </c:pt>
                <c:pt idx="67">
                  <c:v>11928</c:v>
                </c:pt>
                <c:pt idx="68">
                  <c:v>11932</c:v>
                </c:pt>
                <c:pt idx="69">
                  <c:v>12070</c:v>
                </c:pt>
                <c:pt idx="70">
                  <c:v>12478</c:v>
                </c:pt>
                <c:pt idx="71">
                  <c:v>12774</c:v>
                </c:pt>
                <c:pt idx="72">
                  <c:v>12850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65">
                  <c:v>-0.11031999999977415</c:v>
                </c:pt>
                <c:pt idx="66">
                  <c:v>-0.11019999999552965</c:v>
                </c:pt>
                <c:pt idx="67">
                  <c:v>-0.10701999999582767</c:v>
                </c:pt>
                <c:pt idx="68">
                  <c:v>-0.10687999999208841</c:v>
                </c:pt>
                <c:pt idx="71">
                  <c:v>-0.13305999999283813</c:v>
                </c:pt>
                <c:pt idx="72">
                  <c:v>-0.13549999999668216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62-43F3-B65B-E27FA2A9A2F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4.0000000000000001E-3</c:v>
                  </c:pt>
                  <c:pt idx="56">
                    <c:v>7.0000000000000001E-3</c:v>
                  </c:pt>
                  <c:pt idx="58">
                    <c:v>5.0000000000000001E-3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7.0000000000000001E-3</c:v>
                  </c:pt>
                  <c:pt idx="65">
                    <c:v>5.0000000000000001E-3</c:v>
                  </c:pt>
                  <c:pt idx="66">
                    <c:v>2E-3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1E-3</c:v>
                  </c:pt>
                  <c:pt idx="71">
                    <c:v>3.7000000000000002E-3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4.0000000000000001E-3</c:v>
                  </c:pt>
                  <c:pt idx="56">
                    <c:v>7.0000000000000001E-3</c:v>
                  </c:pt>
                  <c:pt idx="58">
                    <c:v>5.0000000000000001E-3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7.0000000000000001E-3</c:v>
                  </c:pt>
                  <c:pt idx="65">
                    <c:v>5.0000000000000001E-3</c:v>
                  </c:pt>
                  <c:pt idx="66">
                    <c:v>2E-3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1E-3</c:v>
                  </c:pt>
                  <c:pt idx="71">
                    <c:v>3.7000000000000002E-3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731</c:v>
                </c:pt>
                <c:pt idx="3">
                  <c:v>917</c:v>
                </c:pt>
                <c:pt idx="4">
                  <c:v>1220</c:v>
                </c:pt>
                <c:pt idx="5">
                  <c:v>1410</c:v>
                </c:pt>
                <c:pt idx="6">
                  <c:v>2325</c:v>
                </c:pt>
                <c:pt idx="7">
                  <c:v>2665</c:v>
                </c:pt>
                <c:pt idx="8">
                  <c:v>2744</c:v>
                </c:pt>
                <c:pt idx="9">
                  <c:v>2750</c:v>
                </c:pt>
                <c:pt idx="10">
                  <c:v>2853</c:v>
                </c:pt>
                <c:pt idx="11">
                  <c:v>2854</c:v>
                </c:pt>
                <c:pt idx="12">
                  <c:v>3084</c:v>
                </c:pt>
                <c:pt idx="13">
                  <c:v>3085</c:v>
                </c:pt>
                <c:pt idx="14">
                  <c:v>3810</c:v>
                </c:pt>
                <c:pt idx="15">
                  <c:v>3811</c:v>
                </c:pt>
                <c:pt idx="16">
                  <c:v>3811</c:v>
                </c:pt>
                <c:pt idx="17">
                  <c:v>6706</c:v>
                </c:pt>
                <c:pt idx="18">
                  <c:v>6706</c:v>
                </c:pt>
                <c:pt idx="19">
                  <c:v>6707</c:v>
                </c:pt>
                <c:pt idx="20">
                  <c:v>6707</c:v>
                </c:pt>
                <c:pt idx="21">
                  <c:v>6894</c:v>
                </c:pt>
                <c:pt idx="22">
                  <c:v>6895</c:v>
                </c:pt>
                <c:pt idx="23">
                  <c:v>6896</c:v>
                </c:pt>
                <c:pt idx="24">
                  <c:v>7042</c:v>
                </c:pt>
                <c:pt idx="25">
                  <c:v>7087</c:v>
                </c:pt>
                <c:pt idx="26">
                  <c:v>7236</c:v>
                </c:pt>
                <c:pt idx="27">
                  <c:v>7426</c:v>
                </c:pt>
                <c:pt idx="28">
                  <c:v>7427</c:v>
                </c:pt>
                <c:pt idx="29">
                  <c:v>7618</c:v>
                </c:pt>
                <c:pt idx="30">
                  <c:v>7620</c:v>
                </c:pt>
                <c:pt idx="31">
                  <c:v>7764</c:v>
                </c:pt>
                <c:pt idx="32">
                  <c:v>7770</c:v>
                </c:pt>
                <c:pt idx="33">
                  <c:v>7772</c:v>
                </c:pt>
                <c:pt idx="34">
                  <c:v>7812</c:v>
                </c:pt>
                <c:pt idx="35">
                  <c:v>8115</c:v>
                </c:pt>
                <c:pt idx="36">
                  <c:v>8116</c:v>
                </c:pt>
                <c:pt idx="37">
                  <c:v>8151</c:v>
                </c:pt>
                <c:pt idx="38">
                  <c:v>8151</c:v>
                </c:pt>
                <c:pt idx="39">
                  <c:v>8152</c:v>
                </c:pt>
                <c:pt idx="40">
                  <c:v>8492</c:v>
                </c:pt>
                <c:pt idx="41">
                  <c:v>8493</c:v>
                </c:pt>
                <c:pt idx="42">
                  <c:v>8494</c:v>
                </c:pt>
                <c:pt idx="43">
                  <c:v>8533</c:v>
                </c:pt>
                <c:pt idx="44">
                  <c:v>8682</c:v>
                </c:pt>
                <c:pt idx="45">
                  <c:v>8870</c:v>
                </c:pt>
                <c:pt idx="46">
                  <c:v>9061</c:v>
                </c:pt>
                <c:pt idx="47">
                  <c:v>9212</c:v>
                </c:pt>
                <c:pt idx="48">
                  <c:v>9258</c:v>
                </c:pt>
                <c:pt idx="49">
                  <c:v>9368</c:v>
                </c:pt>
                <c:pt idx="50">
                  <c:v>9408</c:v>
                </c:pt>
                <c:pt idx="51">
                  <c:v>9597</c:v>
                </c:pt>
                <c:pt idx="52">
                  <c:v>9598</c:v>
                </c:pt>
                <c:pt idx="53">
                  <c:v>9600</c:v>
                </c:pt>
                <c:pt idx="54">
                  <c:v>9749</c:v>
                </c:pt>
                <c:pt idx="55">
                  <c:v>9791</c:v>
                </c:pt>
                <c:pt idx="56">
                  <c:v>9981</c:v>
                </c:pt>
                <c:pt idx="57">
                  <c:v>10134</c:v>
                </c:pt>
                <c:pt idx="58">
                  <c:v>10280</c:v>
                </c:pt>
                <c:pt idx="59">
                  <c:v>10626</c:v>
                </c:pt>
                <c:pt idx="60">
                  <c:v>10813</c:v>
                </c:pt>
                <c:pt idx="61">
                  <c:v>11002</c:v>
                </c:pt>
                <c:pt idx="62">
                  <c:v>11236</c:v>
                </c:pt>
                <c:pt idx="63">
                  <c:v>11388</c:v>
                </c:pt>
                <c:pt idx="64">
                  <c:v>11578</c:v>
                </c:pt>
                <c:pt idx="65">
                  <c:v>11768</c:v>
                </c:pt>
                <c:pt idx="66">
                  <c:v>11880</c:v>
                </c:pt>
                <c:pt idx="67">
                  <c:v>11928</c:v>
                </c:pt>
                <c:pt idx="68">
                  <c:v>11932</c:v>
                </c:pt>
                <c:pt idx="69">
                  <c:v>12070</c:v>
                </c:pt>
                <c:pt idx="70">
                  <c:v>12478</c:v>
                </c:pt>
                <c:pt idx="71">
                  <c:v>12774</c:v>
                </c:pt>
                <c:pt idx="72">
                  <c:v>12850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">
                  <c:v>6.7999999999301508E-2</c:v>
                </c:pt>
                <c:pt idx="2">
                  <c:v>-6.6940000000613509E-2</c:v>
                </c:pt>
                <c:pt idx="3">
                  <c:v>-2.9579999998532003E-2</c:v>
                </c:pt>
                <c:pt idx="4">
                  <c:v>-2.5800000003073364E-2</c:v>
                </c:pt>
                <c:pt idx="5">
                  <c:v>3.7599999999656575E-2</c:v>
                </c:pt>
                <c:pt idx="6">
                  <c:v>-3.650000000197906E-2</c:v>
                </c:pt>
                <c:pt idx="7">
                  <c:v>-1.6100000000733417E-2</c:v>
                </c:pt>
                <c:pt idx="8">
                  <c:v>5.7439999996859115E-2</c:v>
                </c:pt>
                <c:pt idx="9">
                  <c:v>-2.5000000001455192E-2</c:v>
                </c:pt>
                <c:pt idx="10">
                  <c:v>5.2779999998165295E-2</c:v>
                </c:pt>
                <c:pt idx="11">
                  <c:v>2.6040000004286412E-2</c:v>
                </c:pt>
                <c:pt idx="12">
                  <c:v>4.3839999998454005E-2</c:v>
                </c:pt>
                <c:pt idx="13">
                  <c:v>2.8099999995902181E-2</c:v>
                </c:pt>
                <c:pt idx="14">
                  <c:v>-1.5399999996589031E-2</c:v>
                </c:pt>
                <c:pt idx="15">
                  <c:v>-2.4139999994076788E-2</c:v>
                </c:pt>
                <c:pt idx="16">
                  <c:v>3.8600000043516047E-3</c:v>
                </c:pt>
                <c:pt idx="62">
                  <c:v>-8.4640000000945292E-2</c:v>
                </c:pt>
                <c:pt idx="63">
                  <c:v>-8.9120000004186295E-2</c:v>
                </c:pt>
                <c:pt idx="64">
                  <c:v>-9.8720000001776498E-2</c:v>
                </c:pt>
                <c:pt idx="70">
                  <c:v>-0.12392000000545522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62-43F3-B65B-E27FA2A9A2F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4.0000000000000001E-3</c:v>
                  </c:pt>
                  <c:pt idx="56">
                    <c:v>7.0000000000000001E-3</c:v>
                  </c:pt>
                  <c:pt idx="58">
                    <c:v>5.0000000000000001E-3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7.0000000000000001E-3</c:v>
                  </c:pt>
                  <c:pt idx="65">
                    <c:v>5.0000000000000001E-3</c:v>
                  </c:pt>
                  <c:pt idx="66">
                    <c:v>2E-3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1E-3</c:v>
                  </c:pt>
                  <c:pt idx="71">
                    <c:v>3.7000000000000002E-3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4.0000000000000001E-3</c:v>
                  </c:pt>
                  <c:pt idx="56">
                    <c:v>7.0000000000000001E-3</c:v>
                  </c:pt>
                  <c:pt idx="58">
                    <c:v>5.0000000000000001E-3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7.0000000000000001E-3</c:v>
                  </c:pt>
                  <c:pt idx="65">
                    <c:v>5.0000000000000001E-3</c:v>
                  </c:pt>
                  <c:pt idx="66">
                    <c:v>2E-3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1E-3</c:v>
                  </c:pt>
                  <c:pt idx="71">
                    <c:v>3.7000000000000002E-3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731</c:v>
                </c:pt>
                <c:pt idx="3">
                  <c:v>917</c:v>
                </c:pt>
                <c:pt idx="4">
                  <c:v>1220</c:v>
                </c:pt>
                <c:pt idx="5">
                  <c:v>1410</c:v>
                </c:pt>
                <c:pt idx="6">
                  <c:v>2325</c:v>
                </c:pt>
                <c:pt idx="7">
                  <c:v>2665</c:v>
                </c:pt>
                <c:pt idx="8">
                  <c:v>2744</c:v>
                </c:pt>
                <c:pt idx="9">
                  <c:v>2750</c:v>
                </c:pt>
                <c:pt idx="10">
                  <c:v>2853</c:v>
                </c:pt>
                <c:pt idx="11">
                  <c:v>2854</c:v>
                </c:pt>
                <c:pt idx="12">
                  <c:v>3084</c:v>
                </c:pt>
                <c:pt idx="13">
                  <c:v>3085</c:v>
                </c:pt>
                <c:pt idx="14">
                  <c:v>3810</c:v>
                </c:pt>
                <c:pt idx="15">
                  <c:v>3811</c:v>
                </c:pt>
                <c:pt idx="16">
                  <c:v>3811</c:v>
                </c:pt>
                <c:pt idx="17">
                  <c:v>6706</c:v>
                </c:pt>
                <c:pt idx="18">
                  <c:v>6706</c:v>
                </c:pt>
                <c:pt idx="19">
                  <c:v>6707</c:v>
                </c:pt>
                <c:pt idx="20">
                  <c:v>6707</c:v>
                </c:pt>
                <c:pt idx="21">
                  <c:v>6894</c:v>
                </c:pt>
                <c:pt idx="22">
                  <c:v>6895</c:v>
                </c:pt>
                <c:pt idx="23">
                  <c:v>6896</c:v>
                </c:pt>
                <c:pt idx="24">
                  <c:v>7042</c:v>
                </c:pt>
                <c:pt idx="25">
                  <c:v>7087</c:v>
                </c:pt>
                <c:pt idx="26">
                  <c:v>7236</c:v>
                </c:pt>
                <c:pt idx="27">
                  <c:v>7426</c:v>
                </c:pt>
                <c:pt idx="28">
                  <c:v>7427</c:v>
                </c:pt>
                <c:pt idx="29">
                  <c:v>7618</c:v>
                </c:pt>
                <c:pt idx="30">
                  <c:v>7620</c:v>
                </c:pt>
                <c:pt idx="31">
                  <c:v>7764</c:v>
                </c:pt>
                <c:pt idx="32">
                  <c:v>7770</c:v>
                </c:pt>
                <c:pt idx="33">
                  <c:v>7772</c:v>
                </c:pt>
                <c:pt idx="34">
                  <c:v>7812</c:v>
                </c:pt>
                <c:pt idx="35">
                  <c:v>8115</c:v>
                </c:pt>
                <c:pt idx="36">
                  <c:v>8116</c:v>
                </c:pt>
                <c:pt idx="37">
                  <c:v>8151</c:v>
                </c:pt>
                <c:pt idx="38">
                  <c:v>8151</c:v>
                </c:pt>
                <c:pt idx="39">
                  <c:v>8152</c:v>
                </c:pt>
                <c:pt idx="40">
                  <c:v>8492</c:v>
                </c:pt>
                <c:pt idx="41">
                  <c:v>8493</c:v>
                </c:pt>
                <c:pt idx="42">
                  <c:v>8494</c:v>
                </c:pt>
                <c:pt idx="43">
                  <c:v>8533</c:v>
                </c:pt>
                <c:pt idx="44">
                  <c:v>8682</c:v>
                </c:pt>
                <c:pt idx="45">
                  <c:v>8870</c:v>
                </c:pt>
                <c:pt idx="46">
                  <c:v>9061</c:v>
                </c:pt>
                <c:pt idx="47">
                  <c:v>9212</c:v>
                </c:pt>
                <c:pt idx="48">
                  <c:v>9258</c:v>
                </c:pt>
                <c:pt idx="49">
                  <c:v>9368</c:v>
                </c:pt>
                <c:pt idx="50">
                  <c:v>9408</c:v>
                </c:pt>
                <c:pt idx="51">
                  <c:v>9597</c:v>
                </c:pt>
                <c:pt idx="52">
                  <c:v>9598</c:v>
                </c:pt>
                <c:pt idx="53">
                  <c:v>9600</c:v>
                </c:pt>
                <c:pt idx="54">
                  <c:v>9749</c:v>
                </c:pt>
                <c:pt idx="55">
                  <c:v>9791</c:v>
                </c:pt>
                <c:pt idx="56">
                  <c:v>9981</c:v>
                </c:pt>
                <c:pt idx="57">
                  <c:v>10134</c:v>
                </c:pt>
                <c:pt idx="58">
                  <c:v>10280</c:v>
                </c:pt>
                <c:pt idx="59">
                  <c:v>10626</c:v>
                </c:pt>
                <c:pt idx="60">
                  <c:v>10813</c:v>
                </c:pt>
                <c:pt idx="61">
                  <c:v>11002</c:v>
                </c:pt>
                <c:pt idx="62">
                  <c:v>11236</c:v>
                </c:pt>
                <c:pt idx="63">
                  <c:v>11388</c:v>
                </c:pt>
                <c:pt idx="64">
                  <c:v>11578</c:v>
                </c:pt>
                <c:pt idx="65">
                  <c:v>11768</c:v>
                </c:pt>
                <c:pt idx="66">
                  <c:v>11880</c:v>
                </c:pt>
                <c:pt idx="67">
                  <c:v>11928</c:v>
                </c:pt>
                <c:pt idx="68">
                  <c:v>11932</c:v>
                </c:pt>
                <c:pt idx="69">
                  <c:v>12070</c:v>
                </c:pt>
                <c:pt idx="70">
                  <c:v>12478</c:v>
                </c:pt>
                <c:pt idx="71">
                  <c:v>12774</c:v>
                </c:pt>
                <c:pt idx="72">
                  <c:v>12850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62-43F3-B65B-E27FA2A9A2F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4.0000000000000001E-3</c:v>
                  </c:pt>
                  <c:pt idx="56">
                    <c:v>7.0000000000000001E-3</c:v>
                  </c:pt>
                  <c:pt idx="58">
                    <c:v>5.0000000000000001E-3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7.0000000000000001E-3</c:v>
                  </c:pt>
                  <c:pt idx="65">
                    <c:v>5.0000000000000001E-3</c:v>
                  </c:pt>
                  <c:pt idx="66">
                    <c:v>2E-3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1E-3</c:v>
                  </c:pt>
                  <c:pt idx="71">
                    <c:v>3.7000000000000002E-3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4.0000000000000001E-3</c:v>
                  </c:pt>
                  <c:pt idx="56">
                    <c:v>7.0000000000000001E-3</c:v>
                  </c:pt>
                  <c:pt idx="58">
                    <c:v>5.0000000000000001E-3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7.0000000000000001E-3</c:v>
                  </c:pt>
                  <c:pt idx="65">
                    <c:v>5.0000000000000001E-3</c:v>
                  </c:pt>
                  <c:pt idx="66">
                    <c:v>2E-3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1E-3</c:v>
                  </c:pt>
                  <c:pt idx="71">
                    <c:v>3.7000000000000002E-3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731</c:v>
                </c:pt>
                <c:pt idx="3">
                  <c:v>917</c:v>
                </c:pt>
                <c:pt idx="4">
                  <c:v>1220</c:v>
                </c:pt>
                <c:pt idx="5">
                  <c:v>1410</c:v>
                </c:pt>
                <c:pt idx="6">
                  <c:v>2325</c:v>
                </c:pt>
                <c:pt idx="7">
                  <c:v>2665</c:v>
                </c:pt>
                <c:pt idx="8">
                  <c:v>2744</c:v>
                </c:pt>
                <c:pt idx="9">
                  <c:v>2750</c:v>
                </c:pt>
                <c:pt idx="10">
                  <c:v>2853</c:v>
                </c:pt>
                <c:pt idx="11">
                  <c:v>2854</c:v>
                </c:pt>
                <c:pt idx="12">
                  <c:v>3084</c:v>
                </c:pt>
                <c:pt idx="13">
                  <c:v>3085</c:v>
                </c:pt>
                <c:pt idx="14">
                  <c:v>3810</c:v>
                </c:pt>
                <c:pt idx="15">
                  <c:v>3811</c:v>
                </c:pt>
                <c:pt idx="16">
                  <c:v>3811</c:v>
                </c:pt>
                <c:pt idx="17">
                  <c:v>6706</c:v>
                </c:pt>
                <c:pt idx="18">
                  <c:v>6706</c:v>
                </c:pt>
                <c:pt idx="19">
                  <c:v>6707</c:v>
                </c:pt>
                <c:pt idx="20">
                  <c:v>6707</c:v>
                </c:pt>
                <c:pt idx="21">
                  <c:v>6894</c:v>
                </c:pt>
                <c:pt idx="22">
                  <c:v>6895</c:v>
                </c:pt>
                <c:pt idx="23">
                  <c:v>6896</c:v>
                </c:pt>
                <c:pt idx="24">
                  <c:v>7042</c:v>
                </c:pt>
                <c:pt idx="25">
                  <c:v>7087</c:v>
                </c:pt>
                <c:pt idx="26">
                  <c:v>7236</c:v>
                </c:pt>
                <c:pt idx="27">
                  <c:v>7426</c:v>
                </c:pt>
                <c:pt idx="28">
                  <c:v>7427</c:v>
                </c:pt>
                <c:pt idx="29">
                  <c:v>7618</c:v>
                </c:pt>
                <c:pt idx="30">
                  <c:v>7620</c:v>
                </c:pt>
                <c:pt idx="31">
                  <c:v>7764</c:v>
                </c:pt>
                <c:pt idx="32">
                  <c:v>7770</c:v>
                </c:pt>
                <c:pt idx="33">
                  <c:v>7772</c:v>
                </c:pt>
                <c:pt idx="34">
                  <c:v>7812</c:v>
                </c:pt>
                <c:pt idx="35">
                  <c:v>8115</c:v>
                </c:pt>
                <c:pt idx="36">
                  <c:v>8116</c:v>
                </c:pt>
                <c:pt idx="37">
                  <c:v>8151</c:v>
                </c:pt>
                <c:pt idx="38">
                  <c:v>8151</c:v>
                </c:pt>
                <c:pt idx="39">
                  <c:v>8152</c:v>
                </c:pt>
                <c:pt idx="40">
                  <c:v>8492</c:v>
                </c:pt>
                <c:pt idx="41">
                  <c:v>8493</c:v>
                </c:pt>
                <c:pt idx="42">
                  <c:v>8494</c:v>
                </c:pt>
                <c:pt idx="43">
                  <c:v>8533</c:v>
                </c:pt>
                <c:pt idx="44">
                  <c:v>8682</c:v>
                </c:pt>
                <c:pt idx="45">
                  <c:v>8870</c:v>
                </c:pt>
                <c:pt idx="46">
                  <c:v>9061</c:v>
                </c:pt>
                <c:pt idx="47">
                  <c:v>9212</c:v>
                </c:pt>
                <c:pt idx="48">
                  <c:v>9258</c:v>
                </c:pt>
                <c:pt idx="49">
                  <c:v>9368</c:v>
                </c:pt>
                <c:pt idx="50">
                  <c:v>9408</c:v>
                </c:pt>
                <c:pt idx="51">
                  <c:v>9597</c:v>
                </c:pt>
                <c:pt idx="52">
                  <c:v>9598</c:v>
                </c:pt>
                <c:pt idx="53">
                  <c:v>9600</c:v>
                </c:pt>
                <c:pt idx="54">
                  <c:v>9749</c:v>
                </c:pt>
                <c:pt idx="55">
                  <c:v>9791</c:v>
                </c:pt>
                <c:pt idx="56">
                  <c:v>9981</c:v>
                </c:pt>
                <c:pt idx="57">
                  <c:v>10134</c:v>
                </c:pt>
                <c:pt idx="58">
                  <c:v>10280</c:v>
                </c:pt>
                <c:pt idx="59">
                  <c:v>10626</c:v>
                </c:pt>
                <c:pt idx="60">
                  <c:v>10813</c:v>
                </c:pt>
                <c:pt idx="61">
                  <c:v>11002</c:v>
                </c:pt>
                <c:pt idx="62">
                  <c:v>11236</c:v>
                </c:pt>
                <c:pt idx="63">
                  <c:v>11388</c:v>
                </c:pt>
                <c:pt idx="64">
                  <c:v>11578</c:v>
                </c:pt>
                <c:pt idx="65">
                  <c:v>11768</c:v>
                </c:pt>
                <c:pt idx="66">
                  <c:v>11880</c:v>
                </c:pt>
                <c:pt idx="67">
                  <c:v>11928</c:v>
                </c:pt>
                <c:pt idx="68">
                  <c:v>11932</c:v>
                </c:pt>
                <c:pt idx="69">
                  <c:v>12070</c:v>
                </c:pt>
                <c:pt idx="70">
                  <c:v>12478</c:v>
                </c:pt>
                <c:pt idx="71">
                  <c:v>12774</c:v>
                </c:pt>
                <c:pt idx="72">
                  <c:v>12850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62-43F3-B65B-E27FA2A9A2F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4.0000000000000001E-3</c:v>
                  </c:pt>
                  <c:pt idx="56">
                    <c:v>7.0000000000000001E-3</c:v>
                  </c:pt>
                  <c:pt idx="58">
                    <c:v>5.0000000000000001E-3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7.0000000000000001E-3</c:v>
                  </c:pt>
                  <c:pt idx="65">
                    <c:v>5.0000000000000001E-3</c:v>
                  </c:pt>
                  <c:pt idx="66">
                    <c:v>2E-3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1E-3</c:v>
                  </c:pt>
                  <c:pt idx="71">
                    <c:v>3.7000000000000002E-3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4.0000000000000001E-3</c:v>
                  </c:pt>
                  <c:pt idx="56">
                    <c:v>7.0000000000000001E-3</c:v>
                  </c:pt>
                  <c:pt idx="58">
                    <c:v>5.0000000000000001E-3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7.0000000000000001E-3</c:v>
                  </c:pt>
                  <c:pt idx="65">
                    <c:v>5.0000000000000001E-3</c:v>
                  </c:pt>
                  <c:pt idx="66">
                    <c:v>2E-3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1E-3</c:v>
                  </c:pt>
                  <c:pt idx="71">
                    <c:v>3.7000000000000002E-3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731</c:v>
                </c:pt>
                <c:pt idx="3">
                  <c:v>917</c:v>
                </c:pt>
                <c:pt idx="4">
                  <c:v>1220</c:v>
                </c:pt>
                <c:pt idx="5">
                  <c:v>1410</c:v>
                </c:pt>
                <c:pt idx="6">
                  <c:v>2325</c:v>
                </c:pt>
                <c:pt idx="7">
                  <c:v>2665</c:v>
                </c:pt>
                <c:pt idx="8">
                  <c:v>2744</c:v>
                </c:pt>
                <c:pt idx="9">
                  <c:v>2750</c:v>
                </c:pt>
                <c:pt idx="10">
                  <c:v>2853</c:v>
                </c:pt>
                <c:pt idx="11">
                  <c:v>2854</c:v>
                </c:pt>
                <c:pt idx="12">
                  <c:v>3084</c:v>
                </c:pt>
                <c:pt idx="13">
                  <c:v>3085</c:v>
                </c:pt>
                <c:pt idx="14">
                  <c:v>3810</c:v>
                </c:pt>
                <c:pt idx="15">
                  <c:v>3811</c:v>
                </c:pt>
                <c:pt idx="16">
                  <c:v>3811</c:v>
                </c:pt>
                <c:pt idx="17">
                  <c:v>6706</c:v>
                </c:pt>
                <c:pt idx="18">
                  <c:v>6706</c:v>
                </c:pt>
                <c:pt idx="19">
                  <c:v>6707</c:v>
                </c:pt>
                <c:pt idx="20">
                  <c:v>6707</c:v>
                </c:pt>
                <c:pt idx="21">
                  <c:v>6894</c:v>
                </c:pt>
                <c:pt idx="22">
                  <c:v>6895</c:v>
                </c:pt>
                <c:pt idx="23">
                  <c:v>6896</c:v>
                </c:pt>
                <c:pt idx="24">
                  <c:v>7042</c:v>
                </c:pt>
                <c:pt idx="25">
                  <c:v>7087</c:v>
                </c:pt>
                <c:pt idx="26">
                  <c:v>7236</c:v>
                </c:pt>
                <c:pt idx="27">
                  <c:v>7426</c:v>
                </c:pt>
                <c:pt idx="28">
                  <c:v>7427</c:v>
                </c:pt>
                <c:pt idx="29">
                  <c:v>7618</c:v>
                </c:pt>
                <c:pt idx="30">
                  <c:v>7620</c:v>
                </c:pt>
                <c:pt idx="31">
                  <c:v>7764</c:v>
                </c:pt>
                <c:pt idx="32">
                  <c:v>7770</c:v>
                </c:pt>
                <c:pt idx="33">
                  <c:v>7772</c:v>
                </c:pt>
                <c:pt idx="34">
                  <c:v>7812</c:v>
                </c:pt>
                <c:pt idx="35">
                  <c:v>8115</c:v>
                </c:pt>
                <c:pt idx="36">
                  <c:v>8116</c:v>
                </c:pt>
                <c:pt idx="37">
                  <c:v>8151</c:v>
                </c:pt>
                <c:pt idx="38">
                  <c:v>8151</c:v>
                </c:pt>
                <c:pt idx="39">
                  <c:v>8152</c:v>
                </c:pt>
                <c:pt idx="40">
                  <c:v>8492</c:v>
                </c:pt>
                <c:pt idx="41">
                  <c:v>8493</c:v>
                </c:pt>
                <c:pt idx="42">
                  <c:v>8494</c:v>
                </c:pt>
                <c:pt idx="43">
                  <c:v>8533</c:v>
                </c:pt>
                <c:pt idx="44">
                  <c:v>8682</c:v>
                </c:pt>
                <c:pt idx="45">
                  <c:v>8870</c:v>
                </c:pt>
                <c:pt idx="46">
                  <c:v>9061</c:v>
                </c:pt>
                <c:pt idx="47">
                  <c:v>9212</c:v>
                </c:pt>
                <c:pt idx="48">
                  <c:v>9258</c:v>
                </c:pt>
                <c:pt idx="49">
                  <c:v>9368</c:v>
                </c:pt>
                <c:pt idx="50">
                  <c:v>9408</c:v>
                </c:pt>
                <c:pt idx="51">
                  <c:v>9597</c:v>
                </c:pt>
                <c:pt idx="52">
                  <c:v>9598</c:v>
                </c:pt>
                <c:pt idx="53">
                  <c:v>9600</c:v>
                </c:pt>
                <c:pt idx="54">
                  <c:v>9749</c:v>
                </c:pt>
                <c:pt idx="55">
                  <c:v>9791</c:v>
                </c:pt>
                <c:pt idx="56">
                  <c:v>9981</c:v>
                </c:pt>
                <c:pt idx="57">
                  <c:v>10134</c:v>
                </c:pt>
                <c:pt idx="58">
                  <c:v>10280</c:v>
                </c:pt>
                <c:pt idx="59">
                  <c:v>10626</c:v>
                </c:pt>
                <c:pt idx="60">
                  <c:v>10813</c:v>
                </c:pt>
                <c:pt idx="61">
                  <c:v>11002</c:v>
                </c:pt>
                <c:pt idx="62">
                  <c:v>11236</c:v>
                </c:pt>
                <c:pt idx="63">
                  <c:v>11388</c:v>
                </c:pt>
                <c:pt idx="64">
                  <c:v>11578</c:v>
                </c:pt>
                <c:pt idx="65">
                  <c:v>11768</c:v>
                </c:pt>
                <c:pt idx="66">
                  <c:v>11880</c:v>
                </c:pt>
                <c:pt idx="67">
                  <c:v>11928</c:v>
                </c:pt>
                <c:pt idx="68">
                  <c:v>11932</c:v>
                </c:pt>
                <c:pt idx="69">
                  <c:v>12070</c:v>
                </c:pt>
                <c:pt idx="70">
                  <c:v>12478</c:v>
                </c:pt>
                <c:pt idx="71">
                  <c:v>12774</c:v>
                </c:pt>
                <c:pt idx="72">
                  <c:v>12850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41">
                  <c:v>-2.2819999998318963E-2</c:v>
                </c:pt>
                <c:pt idx="42">
                  <c:v>-2.156000000104541E-2</c:v>
                </c:pt>
                <c:pt idx="44">
                  <c:v>-2.1679999998013955E-2</c:v>
                </c:pt>
                <c:pt idx="49">
                  <c:v>-3.0319999998027924E-2</c:v>
                </c:pt>
                <c:pt idx="69">
                  <c:v>-0.12279999999736901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62-43F3-B65B-E27FA2A9A2F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731</c:v>
                </c:pt>
                <c:pt idx="3">
                  <c:v>917</c:v>
                </c:pt>
                <c:pt idx="4">
                  <c:v>1220</c:v>
                </c:pt>
                <c:pt idx="5">
                  <c:v>1410</c:v>
                </c:pt>
                <c:pt idx="6">
                  <c:v>2325</c:v>
                </c:pt>
                <c:pt idx="7">
                  <c:v>2665</c:v>
                </c:pt>
                <c:pt idx="8">
                  <c:v>2744</c:v>
                </c:pt>
                <c:pt idx="9">
                  <c:v>2750</c:v>
                </c:pt>
                <c:pt idx="10">
                  <c:v>2853</c:v>
                </c:pt>
                <c:pt idx="11">
                  <c:v>2854</c:v>
                </c:pt>
                <c:pt idx="12">
                  <c:v>3084</c:v>
                </c:pt>
                <c:pt idx="13">
                  <c:v>3085</c:v>
                </c:pt>
                <c:pt idx="14">
                  <c:v>3810</c:v>
                </c:pt>
                <c:pt idx="15">
                  <c:v>3811</c:v>
                </c:pt>
                <c:pt idx="16">
                  <c:v>3811</c:v>
                </c:pt>
                <c:pt idx="17">
                  <c:v>6706</c:v>
                </c:pt>
                <c:pt idx="18">
                  <c:v>6706</c:v>
                </c:pt>
                <c:pt idx="19">
                  <c:v>6707</c:v>
                </c:pt>
                <c:pt idx="20">
                  <c:v>6707</c:v>
                </c:pt>
                <c:pt idx="21">
                  <c:v>6894</c:v>
                </c:pt>
                <c:pt idx="22">
                  <c:v>6895</c:v>
                </c:pt>
                <c:pt idx="23">
                  <c:v>6896</c:v>
                </c:pt>
                <c:pt idx="24">
                  <c:v>7042</c:v>
                </c:pt>
                <c:pt idx="25">
                  <c:v>7087</c:v>
                </c:pt>
                <c:pt idx="26">
                  <c:v>7236</c:v>
                </c:pt>
                <c:pt idx="27">
                  <c:v>7426</c:v>
                </c:pt>
                <c:pt idx="28">
                  <c:v>7427</c:v>
                </c:pt>
                <c:pt idx="29">
                  <c:v>7618</c:v>
                </c:pt>
                <c:pt idx="30">
                  <c:v>7620</c:v>
                </c:pt>
                <c:pt idx="31">
                  <c:v>7764</c:v>
                </c:pt>
                <c:pt idx="32">
                  <c:v>7770</c:v>
                </c:pt>
                <c:pt idx="33">
                  <c:v>7772</c:v>
                </c:pt>
                <c:pt idx="34">
                  <c:v>7812</c:v>
                </c:pt>
                <c:pt idx="35">
                  <c:v>8115</c:v>
                </c:pt>
                <c:pt idx="36">
                  <c:v>8116</c:v>
                </c:pt>
                <c:pt idx="37">
                  <c:v>8151</c:v>
                </c:pt>
                <c:pt idx="38">
                  <c:v>8151</c:v>
                </c:pt>
                <c:pt idx="39">
                  <c:v>8152</c:v>
                </c:pt>
                <c:pt idx="40">
                  <c:v>8492</c:v>
                </c:pt>
                <c:pt idx="41">
                  <c:v>8493</c:v>
                </c:pt>
                <c:pt idx="42">
                  <c:v>8494</c:v>
                </c:pt>
                <c:pt idx="43">
                  <c:v>8533</c:v>
                </c:pt>
                <c:pt idx="44">
                  <c:v>8682</c:v>
                </c:pt>
                <c:pt idx="45">
                  <c:v>8870</c:v>
                </c:pt>
                <c:pt idx="46">
                  <c:v>9061</c:v>
                </c:pt>
                <c:pt idx="47">
                  <c:v>9212</c:v>
                </c:pt>
                <c:pt idx="48">
                  <c:v>9258</c:v>
                </c:pt>
                <c:pt idx="49">
                  <c:v>9368</c:v>
                </c:pt>
                <c:pt idx="50">
                  <c:v>9408</c:v>
                </c:pt>
                <c:pt idx="51">
                  <c:v>9597</c:v>
                </c:pt>
                <c:pt idx="52">
                  <c:v>9598</c:v>
                </c:pt>
                <c:pt idx="53">
                  <c:v>9600</c:v>
                </c:pt>
                <c:pt idx="54">
                  <c:v>9749</c:v>
                </c:pt>
                <c:pt idx="55">
                  <c:v>9791</c:v>
                </c:pt>
                <c:pt idx="56">
                  <c:v>9981</c:v>
                </c:pt>
                <c:pt idx="57">
                  <c:v>10134</c:v>
                </c:pt>
                <c:pt idx="58">
                  <c:v>10280</c:v>
                </c:pt>
                <c:pt idx="59">
                  <c:v>10626</c:v>
                </c:pt>
                <c:pt idx="60">
                  <c:v>10813</c:v>
                </c:pt>
                <c:pt idx="61">
                  <c:v>11002</c:v>
                </c:pt>
                <c:pt idx="62">
                  <c:v>11236</c:v>
                </c:pt>
                <c:pt idx="63">
                  <c:v>11388</c:v>
                </c:pt>
                <c:pt idx="64">
                  <c:v>11578</c:v>
                </c:pt>
                <c:pt idx="65">
                  <c:v>11768</c:v>
                </c:pt>
                <c:pt idx="66">
                  <c:v>11880</c:v>
                </c:pt>
                <c:pt idx="67">
                  <c:v>11928</c:v>
                </c:pt>
                <c:pt idx="68">
                  <c:v>11932</c:v>
                </c:pt>
                <c:pt idx="69">
                  <c:v>12070</c:v>
                </c:pt>
                <c:pt idx="70">
                  <c:v>12478</c:v>
                </c:pt>
                <c:pt idx="71">
                  <c:v>12774</c:v>
                </c:pt>
                <c:pt idx="72">
                  <c:v>12850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46">
                  <c:v>-2.6109544305152776E-2</c:v>
                </c:pt>
                <c:pt idx="47">
                  <c:v>-3.0341077877581668E-2</c:v>
                </c:pt>
                <c:pt idx="48">
                  <c:v>-3.1630154330109628E-2</c:v>
                </c:pt>
                <c:pt idx="49">
                  <c:v>-3.4712728455720099E-2</c:v>
                </c:pt>
                <c:pt idx="50">
                  <c:v>-3.5833664501396634E-2</c:v>
                </c:pt>
                <c:pt idx="51">
                  <c:v>-4.1130087317218178E-2</c:v>
                </c:pt>
                <c:pt idx="52">
                  <c:v>-4.1158110718360119E-2</c:v>
                </c:pt>
                <c:pt idx="53">
                  <c:v>-4.1214157520643946E-2</c:v>
                </c:pt>
                <c:pt idx="54">
                  <c:v>-4.5389644290789011E-2</c:v>
                </c:pt>
                <c:pt idx="55">
                  <c:v>-4.6566627138749317E-2</c:v>
                </c:pt>
                <c:pt idx="56">
                  <c:v>-5.1891073355712858E-2</c:v>
                </c:pt>
                <c:pt idx="57">
                  <c:v>-5.6178653730425521E-2</c:v>
                </c:pt>
                <c:pt idx="58">
                  <c:v>-6.0270070297144873E-2</c:v>
                </c:pt>
                <c:pt idx="59">
                  <c:v>-6.9966167092246789E-2</c:v>
                </c:pt>
                <c:pt idx="60">
                  <c:v>-7.5206543105784562E-2</c:v>
                </c:pt>
                <c:pt idx="61">
                  <c:v>-8.0502965921606162E-2</c:v>
                </c:pt>
                <c:pt idx="62">
                  <c:v>-8.7060441788813836E-2</c:v>
                </c:pt>
                <c:pt idx="63">
                  <c:v>-9.1319998762384613E-2</c:v>
                </c:pt>
                <c:pt idx="64">
                  <c:v>-9.6644444979348099E-2</c:v>
                </c:pt>
                <c:pt idx="65">
                  <c:v>-0.10196889119631158</c:v>
                </c:pt>
                <c:pt idx="66">
                  <c:v>-0.10510751212420588</c:v>
                </c:pt>
                <c:pt idx="67">
                  <c:v>-0.10645263537901772</c:v>
                </c:pt>
                <c:pt idx="68">
                  <c:v>-0.10656472898358538</c:v>
                </c:pt>
                <c:pt idx="69">
                  <c:v>-0.11043195834116937</c:v>
                </c:pt>
                <c:pt idx="70">
                  <c:v>-0.12186550600706991</c:v>
                </c:pt>
                <c:pt idx="71">
                  <c:v>-0.13016043274507622</c:v>
                </c:pt>
                <c:pt idx="72">
                  <c:v>-0.13229021123186163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62-43F3-B65B-E27FA2A9A2FB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731</c:v>
                </c:pt>
                <c:pt idx="3">
                  <c:v>917</c:v>
                </c:pt>
                <c:pt idx="4">
                  <c:v>1220</c:v>
                </c:pt>
                <c:pt idx="5">
                  <c:v>1410</c:v>
                </c:pt>
                <c:pt idx="6">
                  <c:v>2325</c:v>
                </c:pt>
                <c:pt idx="7">
                  <c:v>2665</c:v>
                </c:pt>
                <c:pt idx="8">
                  <c:v>2744</c:v>
                </c:pt>
                <c:pt idx="9">
                  <c:v>2750</c:v>
                </c:pt>
                <c:pt idx="10">
                  <c:v>2853</c:v>
                </c:pt>
                <c:pt idx="11">
                  <c:v>2854</c:v>
                </c:pt>
                <c:pt idx="12">
                  <c:v>3084</c:v>
                </c:pt>
                <c:pt idx="13">
                  <c:v>3085</c:v>
                </c:pt>
                <c:pt idx="14">
                  <c:v>3810</c:v>
                </c:pt>
                <c:pt idx="15">
                  <c:v>3811</c:v>
                </c:pt>
                <c:pt idx="16">
                  <c:v>3811</c:v>
                </c:pt>
                <c:pt idx="17">
                  <c:v>6706</c:v>
                </c:pt>
                <c:pt idx="18">
                  <c:v>6706</c:v>
                </c:pt>
                <c:pt idx="19">
                  <c:v>6707</c:v>
                </c:pt>
                <c:pt idx="20">
                  <c:v>6707</c:v>
                </c:pt>
                <c:pt idx="21">
                  <c:v>6894</c:v>
                </c:pt>
                <c:pt idx="22">
                  <c:v>6895</c:v>
                </c:pt>
                <c:pt idx="23">
                  <c:v>6896</c:v>
                </c:pt>
                <c:pt idx="24">
                  <c:v>7042</c:v>
                </c:pt>
                <c:pt idx="25">
                  <c:v>7087</c:v>
                </c:pt>
                <c:pt idx="26">
                  <c:v>7236</c:v>
                </c:pt>
                <c:pt idx="27">
                  <c:v>7426</c:v>
                </c:pt>
                <c:pt idx="28">
                  <c:v>7427</c:v>
                </c:pt>
                <c:pt idx="29">
                  <c:v>7618</c:v>
                </c:pt>
                <c:pt idx="30">
                  <c:v>7620</c:v>
                </c:pt>
                <c:pt idx="31">
                  <c:v>7764</c:v>
                </c:pt>
                <c:pt idx="32">
                  <c:v>7770</c:v>
                </c:pt>
                <c:pt idx="33">
                  <c:v>7772</c:v>
                </c:pt>
                <c:pt idx="34">
                  <c:v>7812</c:v>
                </c:pt>
                <c:pt idx="35">
                  <c:v>8115</c:v>
                </c:pt>
                <c:pt idx="36">
                  <c:v>8116</c:v>
                </c:pt>
                <c:pt idx="37">
                  <c:v>8151</c:v>
                </c:pt>
                <c:pt idx="38">
                  <c:v>8151</c:v>
                </c:pt>
                <c:pt idx="39">
                  <c:v>8152</c:v>
                </c:pt>
                <c:pt idx="40">
                  <c:v>8492</c:v>
                </c:pt>
                <c:pt idx="41">
                  <c:v>8493</c:v>
                </c:pt>
                <c:pt idx="42">
                  <c:v>8494</c:v>
                </c:pt>
                <c:pt idx="43">
                  <c:v>8533</c:v>
                </c:pt>
                <c:pt idx="44">
                  <c:v>8682</c:v>
                </c:pt>
                <c:pt idx="45">
                  <c:v>8870</c:v>
                </c:pt>
                <c:pt idx="46">
                  <c:v>9061</c:v>
                </c:pt>
                <c:pt idx="47">
                  <c:v>9212</c:v>
                </c:pt>
                <c:pt idx="48">
                  <c:v>9258</c:v>
                </c:pt>
                <c:pt idx="49">
                  <c:v>9368</c:v>
                </c:pt>
                <c:pt idx="50">
                  <c:v>9408</c:v>
                </c:pt>
                <c:pt idx="51">
                  <c:v>9597</c:v>
                </c:pt>
                <c:pt idx="52">
                  <c:v>9598</c:v>
                </c:pt>
                <c:pt idx="53">
                  <c:v>9600</c:v>
                </c:pt>
                <c:pt idx="54">
                  <c:v>9749</c:v>
                </c:pt>
                <c:pt idx="55">
                  <c:v>9791</c:v>
                </c:pt>
                <c:pt idx="56">
                  <c:v>9981</c:v>
                </c:pt>
                <c:pt idx="57">
                  <c:v>10134</c:v>
                </c:pt>
                <c:pt idx="58">
                  <c:v>10280</c:v>
                </c:pt>
                <c:pt idx="59">
                  <c:v>10626</c:v>
                </c:pt>
                <c:pt idx="60">
                  <c:v>10813</c:v>
                </c:pt>
                <c:pt idx="61">
                  <c:v>11002</c:v>
                </c:pt>
                <c:pt idx="62">
                  <c:v>11236</c:v>
                </c:pt>
                <c:pt idx="63">
                  <c:v>11388</c:v>
                </c:pt>
                <c:pt idx="64">
                  <c:v>11578</c:v>
                </c:pt>
                <c:pt idx="65">
                  <c:v>11768</c:v>
                </c:pt>
                <c:pt idx="66">
                  <c:v>11880</c:v>
                </c:pt>
                <c:pt idx="67">
                  <c:v>11928</c:v>
                </c:pt>
                <c:pt idx="68">
                  <c:v>11932</c:v>
                </c:pt>
                <c:pt idx="69">
                  <c:v>12070</c:v>
                </c:pt>
                <c:pt idx="70">
                  <c:v>12478</c:v>
                </c:pt>
                <c:pt idx="71">
                  <c:v>12774</c:v>
                </c:pt>
                <c:pt idx="72">
                  <c:v>12850</c:v>
                </c:pt>
              </c:numCache>
            </c:numRef>
          </c:xVal>
          <c:yVal>
            <c:numRef>
              <c:f>Active!$P$21:$P$993</c:f>
              <c:numCache>
                <c:formatCode>General</c:formatCode>
                <c:ptCount val="973"/>
                <c:pt idx="1">
                  <c:v>1.0210804322110842E-7</c:v>
                </c:pt>
                <c:pt idx="2">
                  <c:v>6.7603155038071065E-3</c:v>
                </c:pt>
                <c:pt idx="3">
                  <c:v>8.2155896619959829E-3</c:v>
                </c:pt>
                <c:pt idx="4">
                  <c:v>1.0356216493083537E-2</c:v>
                </c:pt>
                <c:pt idx="5">
                  <c:v>1.1553080557629146E-2</c:v>
                </c:pt>
                <c:pt idx="6">
                  <c:v>1.5747010552327023E-2</c:v>
                </c:pt>
                <c:pt idx="7">
                  <c:v>1.6642865569168577E-2</c:v>
                </c:pt>
                <c:pt idx="8">
                  <c:v>1.6799623565388992E-2</c:v>
                </c:pt>
                <c:pt idx="9">
                  <c:v>1.6810737349295064E-2</c:v>
                </c:pt>
                <c:pt idx="10">
                  <c:v>1.6984091596738009E-2</c:v>
                </c:pt>
                <c:pt idx="11">
                  <c:v>1.6985613164907452E-2</c:v>
                </c:pt>
                <c:pt idx="12">
                  <c:v>1.7253077883102937E-2</c:v>
                </c:pt>
                <c:pt idx="13">
                  <c:v>1.725388209509171E-2</c:v>
                </c:pt>
                <c:pt idx="14">
                  <c:v>1.7019662138259822E-2</c:v>
                </c:pt>
                <c:pt idx="15">
                  <c:v>1.7018211802252201E-2</c:v>
                </c:pt>
                <c:pt idx="16">
                  <c:v>1.7018211802252201E-2</c:v>
                </c:pt>
                <c:pt idx="17">
                  <c:v>-1.9838286677416328E-4</c:v>
                </c:pt>
                <c:pt idx="18">
                  <c:v>-1.9838286677416328E-4</c:v>
                </c:pt>
                <c:pt idx="19">
                  <c:v>-2.0882655126326644E-4</c:v>
                </c:pt>
                <c:pt idx="20">
                  <c:v>-2.0882655126326644E-4</c:v>
                </c:pt>
                <c:pt idx="21">
                  <c:v>-2.2163829400951018E-3</c:v>
                </c:pt>
                <c:pt idx="22">
                  <c:v>-2.2274104469303946E-3</c:v>
                </c:pt>
                <c:pt idx="23">
                  <c:v>-2.2384410592036774E-3</c:v>
                </c:pt>
                <c:pt idx="24">
                  <c:v>-3.8822349064077527E-3</c:v>
                </c:pt>
                <c:pt idx="25">
                  <c:v>-4.4022293147842478E-3</c:v>
                </c:pt>
                <c:pt idx="26">
                  <c:v>-6.1688714736564815E-3</c:v>
                </c:pt>
                <c:pt idx="27">
                  <c:v>-8.5216472738506438E-3</c:v>
                </c:pt>
                <c:pt idx="28">
                  <c:v>-8.5343268737080868E-3</c:v>
                </c:pt>
                <c:pt idx="29">
                  <c:v>-1.1013071757859622E-2</c:v>
                </c:pt>
                <c:pt idx="30">
                  <c:v>-1.1039626551208964E-2</c:v>
                </c:pt>
                <c:pt idx="31">
                  <c:v>-1.2984216036738827E-2</c:v>
                </c:pt>
                <c:pt idx="32">
                  <c:v>-1.3066638045741111E-2</c:v>
                </c:pt>
                <c:pt idx="33">
                  <c:v>-1.309413689224595E-2</c:v>
                </c:pt>
                <c:pt idx="34">
                  <c:v>-1.3646722390272731E-2</c:v>
                </c:pt>
                <c:pt idx="35">
                  <c:v>-1.7993930071377562E-2</c:v>
                </c:pt>
                <c:pt idx="36">
                  <c:v>-1.8008749318024972E-2</c:v>
                </c:pt>
                <c:pt idx="37">
                  <c:v>-1.8529379376631641E-2</c:v>
                </c:pt>
                <c:pt idx="38">
                  <c:v>-1.8529379376631641E-2</c:v>
                </c:pt>
                <c:pt idx="39">
                  <c:v>-1.8544310419047458E-2</c:v>
                </c:pt>
                <c:pt idx="40">
                  <c:v>-2.3800887081959168E-2</c:v>
                </c:pt>
                <c:pt idx="41">
                  <c:v>-2.3816877078736948E-2</c:v>
                </c:pt>
                <c:pt idx="42">
                  <c:v>-2.3832870180952717E-2</c:v>
                </c:pt>
                <c:pt idx="43">
                  <c:v>-2.4459023409017261E-2</c:v>
                </c:pt>
                <c:pt idx="44">
                  <c:v>-2.6894744609233329E-2</c:v>
                </c:pt>
                <c:pt idx="45">
                  <c:v>-3.0066377638594696E-2</c:v>
                </c:pt>
                <c:pt idx="46">
                  <c:v>-3.3401021609427831E-2</c:v>
                </c:pt>
                <c:pt idx="47">
                  <c:v>-3.6117496336867921E-2</c:v>
                </c:pt>
                <c:pt idx="48">
                  <c:v>-3.6959102423930412E-2</c:v>
                </c:pt>
                <c:pt idx="49">
                  <c:v>-3.8998283377219056E-2</c:v>
                </c:pt>
                <c:pt idx="50">
                  <c:v>-3.9749120037904179E-2</c:v>
                </c:pt>
                <c:pt idx="51">
                  <c:v>-4.3364026490930629E-2</c:v>
                </c:pt>
                <c:pt idx="52">
                  <c:v>-4.3383447996711191E-2</c:v>
                </c:pt>
                <c:pt idx="53">
                  <c:v>-4.3422300324586327E-2</c:v>
                </c:pt>
                <c:pt idx="54">
                  <c:v>-4.6351733376195109E-2</c:v>
                </c:pt>
                <c:pt idx="55">
                  <c:v>-4.7189935517372023E-2</c:v>
                </c:pt>
                <c:pt idx="56">
                  <c:v>-5.1050246200280647E-2</c:v>
                </c:pt>
                <c:pt idx="57">
                  <c:v>-5.4240297311958896E-2</c:v>
                </c:pt>
                <c:pt idx="58">
                  <c:v>-5.7352180768254518E-2</c:v>
                </c:pt>
                <c:pt idx="59">
                  <c:v>-6.4991240736062522E-2</c:v>
                </c:pt>
                <c:pt idx="60">
                  <c:v>-6.9274626687984134E-2</c:v>
                </c:pt>
                <c:pt idx="61">
                  <c:v>-7.3714166677791751E-2</c:v>
                </c:pt>
                <c:pt idx="62">
                  <c:v>-7.9364431231136304E-2</c:v>
                </c:pt>
                <c:pt idx="63">
                  <c:v>-8.3125789677346046E-2</c:v>
                </c:pt>
                <c:pt idx="64">
                  <c:v>-8.7928383416103997E-2</c:v>
                </c:pt>
                <c:pt idx="65">
                  <c:v>-9.2843083467079437E-2</c:v>
                </c:pt>
                <c:pt idx="66">
                  <c:v>-9.5792688980569196E-2</c:v>
                </c:pt>
                <c:pt idx="67">
                  <c:v>-9.7068730511172069E-2</c:v>
                </c:pt>
                <c:pt idx="68">
                  <c:v>-9.7175390270942172E-2</c:v>
                </c:pt>
                <c:pt idx="69">
                  <c:v>-0.10088557906464826</c:v>
                </c:pt>
                <c:pt idx="70">
                  <c:v>-0.11220072899699862</c:v>
                </c:pt>
                <c:pt idx="71">
                  <c:v>-0.12073332113737739</c:v>
                </c:pt>
                <c:pt idx="72">
                  <c:v>-0.12296802029380069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B62-43F3-B65B-E27FA2A9A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235264"/>
        <c:axId val="1"/>
      </c:scatterChart>
      <c:valAx>
        <c:axId val="66323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5588476698151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46391752577317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235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037981077107619E-2"/>
          <c:y val="0.91950464396284826"/>
          <c:w val="0.91409097058743949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V0640 Ori - O-C Diagr.</a:t>
            </a:r>
          </a:p>
        </c:rich>
      </c:tx>
      <c:layout>
        <c:manualLayout>
          <c:xMode val="edge"/>
          <c:yMode val="edge"/>
          <c:x val="0.36772667987053764"/>
          <c:y val="3.3950708991564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1298804086826"/>
          <c:y val="0.14814859468012961"/>
          <c:w val="0.7993145631051698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731</c:v>
                </c:pt>
                <c:pt idx="3">
                  <c:v>917</c:v>
                </c:pt>
                <c:pt idx="4">
                  <c:v>1220</c:v>
                </c:pt>
                <c:pt idx="5">
                  <c:v>1410</c:v>
                </c:pt>
                <c:pt idx="6">
                  <c:v>2325</c:v>
                </c:pt>
                <c:pt idx="7">
                  <c:v>2665</c:v>
                </c:pt>
                <c:pt idx="8">
                  <c:v>2744</c:v>
                </c:pt>
                <c:pt idx="9">
                  <c:v>2750</c:v>
                </c:pt>
                <c:pt idx="10">
                  <c:v>2853</c:v>
                </c:pt>
                <c:pt idx="11">
                  <c:v>2854</c:v>
                </c:pt>
                <c:pt idx="12">
                  <c:v>3084</c:v>
                </c:pt>
                <c:pt idx="13">
                  <c:v>3085</c:v>
                </c:pt>
                <c:pt idx="14">
                  <c:v>3810</c:v>
                </c:pt>
                <c:pt idx="15">
                  <c:v>3811</c:v>
                </c:pt>
                <c:pt idx="16">
                  <c:v>3811</c:v>
                </c:pt>
                <c:pt idx="17">
                  <c:v>6706</c:v>
                </c:pt>
                <c:pt idx="18">
                  <c:v>6706</c:v>
                </c:pt>
                <c:pt idx="19">
                  <c:v>6707</c:v>
                </c:pt>
                <c:pt idx="20">
                  <c:v>6707</c:v>
                </c:pt>
                <c:pt idx="21">
                  <c:v>6894</c:v>
                </c:pt>
                <c:pt idx="22">
                  <c:v>6895</c:v>
                </c:pt>
                <c:pt idx="23">
                  <c:v>6896</c:v>
                </c:pt>
                <c:pt idx="24">
                  <c:v>7042</c:v>
                </c:pt>
                <c:pt idx="25">
                  <c:v>7087</c:v>
                </c:pt>
                <c:pt idx="26">
                  <c:v>7236</c:v>
                </c:pt>
                <c:pt idx="27">
                  <c:v>7426</c:v>
                </c:pt>
                <c:pt idx="28">
                  <c:v>7427</c:v>
                </c:pt>
                <c:pt idx="29">
                  <c:v>7618</c:v>
                </c:pt>
                <c:pt idx="30">
                  <c:v>7620</c:v>
                </c:pt>
                <c:pt idx="31">
                  <c:v>7764</c:v>
                </c:pt>
                <c:pt idx="32">
                  <c:v>7770</c:v>
                </c:pt>
                <c:pt idx="33">
                  <c:v>7772</c:v>
                </c:pt>
                <c:pt idx="34">
                  <c:v>7812</c:v>
                </c:pt>
                <c:pt idx="35">
                  <c:v>8115</c:v>
                </c:pt>
                <c:pt idx="36">
                  <c:v>8116</c:v>
                </c:pt>
                <c:pt idx="37">
                  <c:v>8151</c:v>
                </c:pt>
                <c:pt idx="38">
                  <c:v>8151</c:v>
                </c:pt>
                <c:pt idx="39">
                  <c:v>8152</c:v>
                </c:pt>
                <c:pt idx="40">
                  <c:v>8492</c:v>
                </c:pt>
                <c:pt idx="41">
                  <c:v>8493</c:v>
                </c:pt>
                <c:pt idx="42">
                  <c:v>8494</c:v>
                </c:pt>
                <c:pt idx="43">
                  <c:v>8533</c:v>
                </c:pt>
                <c:pt idx="44">
                  <c:v>8682</c:v>
                </c:pt>
                <c:pt idx="45">
                  <c:v>8870</c:v>
                </c:pt>
                <c:pt idx="46">
                  <c:v>9061</c:v>
                </c:pt>
                <c:pt idx="47">
                  <c:v>9212</c:v>
                </c:pt>
                <c:pt idx="48">
                  <c:v>9258</c:v>
                </c:pt>
                <c:pt idx="49">
                  <c:v>9368</c:v>
                </c:pt>
                <c:pt idx="50">
                  <c:v>9408</c:v>
                </c:pt>
                <c:pt idx="51">
                  <c:v>9597</c:v>
                </c:pt>
                <c:pt idx="52">
                  <c:v>9598</c:v>
                </c:pt>
                <c:pt idx="53">
                  <c:v>9600</c:v>
                </c:pt>
                <c:pt idx="54">
                  <c:v>9749</c:v>
                </c:pt>
                <c:pt idx="55">
                  <c:v>9791</c:v>
                </c:pt>
                <c:pt idx="56">
                  <c:v>9981</c:v>
                </c:pt>
                <c:pt idx="57">
                  <c:v>10134</c:v>
                </c:pt>
                <c:pt idx="58">
                  <c:v>10280</c:v>
                </c:pt>
                <c:pt idx="59">
                  <c:v>10626</c:v>
                </c:pt>
                <c:pt idx="60">
                  <c:v>10813</c:v>
                </c:pt>
                <c:pt idx="61">
                  <c:v>11002</c:v>
                </c:pt>
                <c:pt idx="62">
                  <c:v>11236</c:v>
                </c:pt>
                <c:pt idx="63">
                  <c:v>11388</c:v>
                </c:pt>
                <c:pt idx="64">
                  <c:v>11578</c:v>
                </c:pt>
                <c:pt idx="65">
                  <c:v>11768</c:v>
                </c:pt>
                <c:pt idx="66">
                  <c:v>11880</c:v>
                </c:pt>
                <c:pt idx="67">
                  <c:v>11928</c:v>
                </c:pt>
                <c:pt idx="68">
                  <c:v>11932</c:v>
                </c:pt>
                <c:pt idx="69">
                  <c:v>12070</c:v>
                </c:pt>
                <c:pt idx="70">
                  <c:v>12478</c:v>
                </c:pt>
                <c:pt idx="71">
                  <c:v>12774</c:v>
                </c:pt>
                <c:pt idx="72">
                  <c:v>12850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25-42FE-8A75-BDA45A5A5C2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4.0000000000000001E-3</c:v>
                  </c:pt>
                  <c:pt idx="56">
                    <c:v>7.0000000000000001E-3</c:v>
                  </c:pt>
                  <c:pt idx="58">
                    <c:v>5.0000000000000001E-3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7.0000000000000001E-3</c:v>
                  </c:pt>
                  <c:pt idx="65">
                    <c:v>5.0000000000000001E-3</c:v>
                  </c:pt>
                  <c:pt idx="66">
                    <c:v>2E-3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1E-3</c:v>
                  </c:pt>
                  <c:pt idx="71">
                    <c:v>3.7000000000000002E-3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4.0000000000000001E-3</c:v>
                  </c:pt>
                  <c:pt idx="56">
                    <c:v>7.0000000000000001E-3</c:v>
                  </c:pt>
                  <c:pt idx="58">
                    <c:v>5.0000000000000001E-3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7.0000000000000001E-3</c:v>
                  </c:pt>
                  <c:pt idx="65">
                    <c:v>5.0000000000000001E-3</c:v>
                  </c:pt>
                  <c:pt idx="66">
                    <c:v>2E-3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1E-3</c:v>
                  </c:pt>
                  <c:pt idx="71">
                    <c:v>3.7000000000000002E-3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731</c:v>
                </c:pt>
                <c:pt idx="3">
                  <c:v>917</c:v>
                </c:pt>
                <c:pt idx="4">
                  <c:v>1220</c:v>
                </c:pt>
                <c:pt idx="5">
                  <c:v>1410</c:v>
                </c:pt>
                <c:pt idx="6">
                  <c:v>2325</c:v>
                </c:pt>
                <c:pt idx="7">
                  <c:v>2665</c:v>
                </c:pt>
                <c:pt idx="8">
                  <c:v>2744</c:v>
                </c:pt>
                <c:pt idx="9">
                  <c:v>2750</c:v>
                </c:pt>
                <c:pt idx="10">
                  <c:v>2853</c:v>
                </c:pt>
                <c:pt idx="11">
                  <c:v>2854</c:v>
                </c:pt>
                <c:pt idx="12">
                  <c:v>3084</c:v>
                </c:pt>
                <c:pt idx="13">
                  <c:v>3085</c:v>
                </c:pt>
                <c:pt idx="14">
                  <c:v>3810</c:v>
                </c:pt>
                <c:pt idx="15">
                  <c:v>3811</c:v>
                </c:pt>
                <c:pt idx="16">
                  <c:v>3811</c:v>
                </c:pt>
                <c:pt idx="17">
                  <c:v>6706</c:v>
                </c:pt>
                <c:pt idx="18">
                  <c:v>6706</c:v>
                </c:pt>
                <c:pt idx="19">
                  <c:v>6707</c:v>
                </c:pt>
                <c:pt idx="20">
                  <c:v>6707</c:v>
                </c:pt>
                <c:pt idx="21">
                  <c:v>6894</c:v>
                </c:pt>
                <c:pt idx="22">
                  <c:v>6895</c:v>
                </c:pt>
                <c:pt idx="23">
                  <c:v>6896</c:v>
                </c:pt>
                <c:pt idx="24">
                  <c:v>7042</c:v>
                </c:pt>
                <c:pt idx="25">
                  <c:v>7087</c:v>
                </c:pt>
                <c:pt idx="26">
                  <c:v>7236</c:v>
                </c:pt>
                <c:pt idx="27">
                  <c:v>7426</c:v>
                </c:pt>
                <c:pt idx="28">
                  <c:v>7427</c:v>
                </c:pt>
                <c:pt idx="29">
                  <c:v>7618</c:v>
                </c:pt>
                <c:pt idx="30">
                  <c:v>7620</c:v>
                </c:pt>
                <c:pt idx="31">
                  <c:v>7764</c:v>
                </c:pt>
                <c:pt idx="32">
                  <c:v>7770</c:v>
                </c:pt>
                <c:pt idx="33">
                  <c:v>7772</c:v>
                </c:pt>
                <c:pt idx="34">
                  <c:v>7812</c:v>
                </c:pt>
                <c:pt idx="35">
                  <c:v>8115</c:v>
                </c:pt>
                <c:pt idx="36">
                  <c:v>8116</c:v>
                </c:pt>
                <c:pt idx="37">
                  <c:v>8151</c:v>
                </c:pt>
                <c:pt idx="38">
                  <c:v>8151</c:v>
                </c:pt>
                <c:pt idx="39">
                  <c:v>8152</c:v>
                </c:pt>
                <c:pt idx="40">
                  <c:v>8492</c:v>
                </c:pt>
                <c:pt idx="41">
                  <c:v>8493</c:v>
                </c:pt>
                <c:pt idx="42">
                  <c:v>8494</c:v>
                </c:pt>
                <c:pt idx="43">
                  <c:v>8533</c:v>
                </c:pt>
                <c:pt idx="44">
                  <c:v>8682</c:v>
                </c:pt>
                <c:pt idx="45">
                  <c:v>8870</c:v>
                </c:pt>
                <c:pt idx="46">
                  <c:v>9061</c:v>
                </c:pt>
                <c:pt idx="47">
                  <c:v>9212</c:v>
                </c:pt>
                <c:pt idx="48">
                  <c:v>9258</c:v>
                </c:pt>
                <c:pt idx="49">
                  <c:v>9368</c:v>
                </c:pt>
                <c:pt idx="50">
                  <c:v>9408</c:v>
                </c:pt>
                <c:pt idx="51">
                  <c:v>9597</c:v>
                </c:pt>
                <c:pt idx="52">
                  <c:v>9598</c:v>
                </c:pt>
                <c:pt idx="53">
                  <c:v>9600</c:v>
                </c:pt>
                <c:pt idx="54">
                  <c:v>9749</c:v>
                </c:pt>
                <c:pt idx="55">
                  <c:v>9791</c:v>
                </c:pt>
                <c:pt idx="56">
                  <c:v>9981</c:v>
                </c:pt>
                <c:pt idx="57">
                  <c:v>10134</c:v>
                </c:pt>
                <c:pt idx="58">
                  <c:v>10280</c:v>
                </c:pt>
                <c:pt idx="59">
                  <c:v>10626</c:v>
                </c:pt>
                <c:pt idx="60">
                  <c:v>10813</c:v>
                </c:pt>
                <c:pt idx="61">
                  <c:v>11002</c:v>
                </c:pt>
                <c:pt idx="62">
                  <c:v>11236</c:v>
                </c:pt>
                <c:pt idx="63">
                  <c:v>11388</c:v>
                </c:pt>
                <c:pt idx="64">
                  <c:v>11578</c:v>
                </c:pt>
                <c:pt idx="65">
                  <c:v>11768</c:v>
                </c:pt>
                <c:pt idx="66">
                  <c:v>11880</c:v>
                </c:pt>
                <c:pt idx="67">
                  <c:v>11928</c:v>
                </c:pt>
                <c:pt idx="68">
                  <c:v>11932</c:v>
                </c:pt>
                <c:pt idx="69">
                  <c:v>12070</c:v>
                </c:pt>
                <c:pt idx="70">
                  <c:v>12478</c:v>
                </c:pt>
                <c:pt idx="71">
                  <c:v>12774</c:v>
                </c:pt>
                <c:pt idx="72">
                  <c:v>12850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7">
                  <c:v>-1.4439999999012798E-2</c:v>
                </c:pt>
                <c:pt idx="18">
                  <c:v>-1.1440000002039596E-2</c:v>
                </c:pt>
                <c:pt idx="19">
                  <c:v>-1.7179999995278195E-2</c:v>
                </c:pt>
                <c:pt idx="20">
                  <c:v>-1.3180000001739245E-2</c:v>
                </c:pt>
                <c:pt idx="21">
                  <c:v>-6.5600000016274862E-3</c:v>
                </c:pt>
                <c:pt idx="22">
                  <c:v>-7.299999997485429E-3</c:v>
                </c:pt>
                <c:pt idx="23">
                  <c:v>-1.8040000002656598E-2</c:v>
                </c:pt>
                <c:pt idx="24">
                  <c:v>-5.0799999953596853E-3</c:v>
                </c:pt>
                <c:pt idx="25">
                  <c:v>-1.4380000000528526E-2</c:v>
                </c:pt>
                <c:pt idx="26">
                  <c:v>-1.5639999997802079E-2</c:v>
                </c:pt>
                <c:pt idx="27">
                  <c:v>-7.2399999990011565E-3</c:v>
                </c:pt>
                <c:pt idx="28">
                  <c:v>-1.0979999999108259E-2</c:v>
                </c:pt>
                <c:pt idx="29">
                  <c:v>-1.4320000002044253E-2</c:v>
                </c:pt>
                <c:pt idx="30">
                  <c:v>-5.7999999989988282E-3</c:v>
                </c:pt>
                <c:pt idx="31">
                  <c:v>-3.3600000024307519E-3</c:v>
                </c:pt>
                <c:pt idx="32">
                  <c:v>-1.2799999996786937E-2</c:v>
                </c:pt>
                <c:pt idx="33">
                  <c:v>-1.5279999999620486E-2</c:v>
                </c:pt>
                <c:pt idx="34">
                  <c:v>-2.3879999993368983E-2</c:v>
                </c:pt>
                <c:pt idx="35">
                  <c:v>-1.9099999997706618E-2</c:v>
                </c:pt>
                <c:pt idx="36">
                  <c:v>-1.1840000006486662E-2</c:v>
                </c:pt>
                <c:pt idx="37">
                  <c:v>-1.773999999568332E-2</c:v>
                </c:pt>
                <c:pt idx="38">
                  <c:v>-1.6739999999117572E-2</c:v>
                </c:pt>
                <c:pt idx="39">
                  <c:v>-1.4480000005278271E-2</c:v>
                </c:pt>
                <c:pt idx="40">
                  <c:v>-1.1080000003858004E-2</c:v>
                </c:pt>
                <c:pt idx="43">
                  <c:v>-1.5419999996083789E-2</c:v>
                </c:pt>
                <c:pt idx="45">
                  <c:v>-2.0799999998416752E-2</c:v>
                </c:pt>
                <c:pt idx="46">
                  <c:v>-2.1139999997103587E-2</c:v>
                </c:pt>
                <c:pt idx="47">
                  <c:v>-2.4880000004486647E-2</c:v>
                </c:pt>
                <c:pt idx="48">
                  <c:v>-3.7920000002486631E-2</c:v>
                </c:pt>
                <c:pt idx="50">
                  <c:v>-2.6920000003883615E-2</c:v>
                </c:pt>
                <c:pt idx="51">
                  <c:v>-2.9779999997117557E-2</c:v>
                </c:pt>
                <c:pt idx="52">
                  <c:v>-3.8520000001881272E-2</c:v>
                </c:pt>
                <c:pt idx="53">
                  <c:v>-4.0000000000873115E-2</c:v>
                </c:pt>
                <c:pt idx="54">
                  <c:v>-3.8260000001173466E-2</c:v>
                </c:pt>
                <c:pt idx="55">
                  <c:v>-3.9340000002994202E-2</c:v>
                </c:pt>
                <c:pt idx="56">
                  <c:v>-5.0940000000991859E-2</c:v>
                </c:pt>
                <c:pt idx="57">
                  <c:v>-4.2159999997238629E-2</c:v>
                </c:pt>
                <c:pt idx="58">
                  <c:v>-5.9200000003329478E-2</c:v>
                </c:pt>
                <c:pt idx="59">
                  <c:v>-6.2239999999292195E-2</c:v>
                </c:pt>
                <c:pt idx="60">
                  <c:v>-6.4620000004651956E-2</c:v>
                </c:pt>
                <c:pt idx="61">
                  <c:v>-8.0479999996896368E-2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25-42FE-8A75-BDA45A5A5C2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731</c:v>
                </c:pt>
                <c:pt idx="3">
                  <c:v>917</c:v>
                </c:pt>
                <c:pt idx="4">
                  <c:v>1220</c:v>
                </c:pt>
                <c:pt idx="5">
                  <c:v>1410</c:v>
                </c:pt>
                <c:pt idx="6">
                  <c:v>2325</c:v>
                </c:pt>
                <c:pt idx="7">
                  <c:v>2665</c:v>
                </c:pt>
                <c:pt idx="8">
                  <c:v>2744</c:v>
                </c:pt>
                <c:pt idx="9">
                  <c:v>2750</c:v>
                </c:pt>
                <c:pt idx="10">
                  <c:v>2853</c:v>
                </c:pt>
                <c:pt idx="11">
                  <c:v>2854</c:v>
                </c:pt>
                <c:pt idx="12">
                  <c:v>3084</c:v>
                </c:pt>
                <c:pt idx="13">
                  <c:v>3085</c:v>
                </c:pt>
                <c:pt idx="14">
                  <c:v>3810</c:v>
                </c:pt>
                <c:pt idx="15">
                  <c:v>3811</c:v>
                </c:pt>
                <c:pt idx="16">
                  <c:v>3811</c:v>
                </c:pt>
                <c:pt idx="17">
                  <c:v>6706</c:v>
                </c:pt>
                <c:pt idx="18">
                  <c:v>6706</c:v>
                </c:pt>
                <c:pt idx="19">
                  <c:v>6707</c:v>
                </c:pt>
                <c:pt idx="20">
                  <c:v>6707</c:v>
                </c:pt>
                <c:pt idx="21">
                  <c:v>6894</c:v>
                </c:pt>
                <c:pt idx="22">
                  <c:v>6895</c:v>
                </c:pt>
                <c:pt idx="23">
                  <c:v>6896</c:v>
                </c:pt>
                <c:pt idx="24">
                  <c:v>7042</c:v>
                </c:pt>
                <c:pt idx="25">
                  <c:v>7087</c:v>
                </c:pt>
                <c:pt idx="26">
                  <c:v>7236</c:v>
                </c:pt>
                <c:pt idx="27">
                  <c:v>7426</c:v>
                </c:pt>
                <c:pt idx="28">
                  <c:v>7427</c:v>
                </c:pt>
                <c:pt idx="29">
                  <c:v>7618</c:v>
                </c:pt>
                <c:pt idx="30">
                  <c:v>7620</c:v>
                </c:pt>
                <c:pt idx="31">
                  <c:v>7764</c:v>
                </c:pt>
                <c:pt idx="32">
                  <c:v>7770</c:v>
                </c:pt>
                <c:pt idx="33">
                  <c:v>7772</c:v>
                </c:pt>
                <c:pt idx="34">
                  <c:v>7812</c:v>
                </c:pt>
                <c:pt idx="35">
                  <c:v>8115</c:v>
                </c:pt>
                <c:pt idx="36">
                  <c:v>8116</c:v>
                </c:pt>
                <c:pt idx="37">
                  <c:v>8151</c:v>
                </c:pt>
                <c:pt idx="38">
                  <c:v>8151</c:v>
                </c:pt>
                <c:pt idx="39">
                  <c:v>8152</c:v>
                </c:pt>
                <c:pt idx="40">
                  <c:v>8492</c:v>
                </c:pt>
                <c:pt idx="41">
                  <c:v>8493</c:v>
                </c:pt>
                <c:pt idx="42">
                  <c:v>8494</c:v>
                </c:pt>
                <c:pt idx="43">
                  <c:v>8533</c:v>
                </c:pt>
                <c:pt idx="44">
                  <c:v>8682</c:v>
                </c:pt>
                <c:pt idx="45">
                  <c:v>8870</c:v>
                </c:pt>
                <c:pt idx="46">
                  <c:v>9061</c:v>
                </c:pt>
                <c:pt idx="47">
                  <c:v>9212</c:v>
                </c:pt>
                <c:pt idx="48">
                  <c:v>9258</c:v>
                </c:pt>
                <c:pt idx="49">
                  <c:v>9368</c:v>
                </c:pt>
                <c:pt idx="50">
                  <c:v>9408</c:v>
                </c:pt>
                <c:pt idx="51">
                  <c:v>9597</c:v>
                </c:pt>
                <c:pt idx="52">
                  <c:v>9598</c:v>
                </c:pt>
                <c:pt idx="53">
                  <c:v>9600</c:v>
                </c:pt>
                <c:pt idx="54">
                  <c:v>9749</c:v>
                </c:pt>
                <c:pt idx="55">
                  <c:v>9791</c:v>
                </c:pt>
                <c:pt idx="56">
                  <c:v>9981</c:v>
                </c:pt>
                <c:pt idx="57">
                  <c:v>10134</c:v>
                </c:pt>
                <c:pt idx="58">
                  <c:v>10280</c:v>
                </c:pt>
                <c:pt idx="59">
                  <c:v>10626</c:v>
                </c:pt>
                <c:pt idx="60">
                  <c:v>10813</c:v>
                </c:pt>
                <c:pt idx="61">
                  <c:v>11002</c:v>
                </c:pt>
                <c:pt idx="62">
                  <c:v>11236</c:v>
                </c:pt>
                <c:pt idx="63">
                  <c:v>11388</c:v>
                </c:pt>
                <c:pt idx="64">
                  <c:v>11578</c:v>
                </c:pt>
                <c:pt idx="65">
                  <c:v>11768</c:v>
                </c:pt>
                <c:pt idx="66">
                  <c:v>11880</c:v>
                </c:pt>
                <c:pt idx="67">
                  <c:v>11928</c:v>
                </c:pt>
                <c:pt idx="68">
                  <c:v>11932</c:v>
                </c:pt>
                <c:pt idx="69">
                  <c:v>12070</c:v>
                </c:pt>
                <c:pt idx="70">
                  <c:v>12478</c:v>
                </c:pt>
                <c:pt idx="71">
                  <c:v>12774</c:v>
                </c:pt>
                <c:pt idx="72">
                  <c:v>12850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65">
                  <c:v>-0.11031999999977415</c:v>
                </c:pt>
                <c:pt idx="66">
                  <c:v>-0.11019999999552965</c:v>
                </c:pt>
                <c:pt idx="67">
                  <c:v>-0.10701999999582767</c:v>
                </c:pt>
                <c:pt idx="68">
                  <c:v>-0.10687999999208841</c:v>
                </c:pt>
                <c:pt idx="71">
                  <c:v>-0.13305999999283813</c:v>
                </c:pt>
                <c:pt idx="72">
                  <c:v>-0.13549999999668216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25-42FE-8A75-BDA45A5A5C2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4.0000000000000001E-3</c:v>
                  </c:pt>
                  <c:pt idx="56">
                    <c:v>7.0000000000000001E-3</c:v>
                  </c:pt>
                  <c:pt idx="58">
                    <c:v>5.0000000000000001E-3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7.0000000000000001E-3</c:v>
                  </c:pt>
                  <c:pt idx="65">
                    <c:v>5.0000000000000001E-3</c:v>
                  </c:pt>
                  <c:pt idx="66">
                    <c:v>2E-3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1E-3</c:v>
                  </c:pt>
                  <c:pt idx="71">
                    <c:v>3.7000000000000002E-3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4.0000000000000001E-3</c:v>
                  </c:pt>
                  <c:pt idx="56">
                    <c:v>7.0000000000000001E-3</c:v>
                  </c:pt>
                  <c:pt idx="58">
                    <c:v>5.0000000000000001E-3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7.0000000000000001E-3</c:v>
                  </c:pt>
                  <c:pt idx="65">
                    <c:v>5.0000000000000001E-3</c:v>
                  </c:pt>
                  <c:pt idx="66">
                    <c:v>2E-3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1E-3</c:v>
                  </c:pt>
                  <c:pt idx="71">
                    <c:v>3.7000000000000002E-3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731</c:v>
                </c:pt>
                <c:pt idx="3">
                  <c:v>917</c:v>
                </c:pt>
                <c:pt idx="4">
                  <c:v>1220</c:v>
                </c:pt>
                <c:pt idx="5">
                  <c:v>1410</c:v>
                </c:pt>
                <c:pt idx="6">
                  <c:v>2325</c:v>
                </c:pt>
                <c:pt idx="7">
                  <c:v>2665</c:v>
                </c:pt>
                <c:pt idx="8">
                  <c:v>2744</c:v>
                </c:pt>
                <c:pt idx="9">
                  <c:v>2750</c:v>
                </c:pt>
                <c:pt idx="10">
                  <c:v>2853</c:v>
                </c:pt>
                <c:pt idx="11">
                  <c:v>2854</c:v>
                </c:pt>
                <c:pt idx="12">
                  <c:v>3084</c:v>
                </c:pt>
                <c:pt idx="13">
                  <c:v>3085</c:v>
                </c:pt>
                <c:pt idx="14">
                  <c:v>3810</c:v>
                </c:pt>
                <c:pt idx="15">
                  <c:v>3811</c:v>
                </c:pt>
                <c:pt idx="16">
                  <c:v>3811</c:v>
                </c:pt>
                <c:pt idx="17">
                  <c:v>6706</c:v>
                </c:pt>
                <c:pt idx="18">
                  <c:v>6706</c:v>
                </c:pt>
                <c:pt idx="19">
                  <c:v>6707</c:v>
                </c:pt>
                <c:pt idx="20">
                  <c:v>6707</c:v>
                </c:pt>
                <c:pt idx="21">
                  <c:v>6894</c:v>
                </c:pt>
                <c:pt idx="22">
                  <c:v>6895</c:v>
                </c:pt>
                <c:pt idx="23">
                  <c:v>6896</c:v>
                </c:pt>
                <c:pt idx="24">
                  <c:v>7042</c:v>
                </c:pt>
                <c:pt idx="25">
                  <c:v>7087</c:v>
                </c:pt>
                <c:pt idx="26">
                  <c:v>7236</c:v>
                </c:pt>
                <c:pt idx="27">
                  <c:v>7426</c:v>
                </c:pt>
                <c:pt idx="28">
                  <c:v>7427</c:v>
                </c:pt>
                <c:pt idx="29">
                  <c:v>7618</c:v>
                </c:pt>
                <c:pt idx="30">
                  <c:v>7620</c:v>
                </c:pt>
                <c:pt idx="31">
                  <c:v>7764</c:v>
                </c:pt>
                <c:pt idx="32">
                  <c:v>7770</c:v>
                </c:pt>
                <c:pt idx="33">
                  <c:v>7772</c:v>
                </c:pt>
                <c:pt idx="34">
                  <c:v>7812</c:v>
                </c:pt>
                <c:pt idx="35">
                  <c:v>8115</c:v>
                </c:pt>
                <c:pt idx="36">
                  <c:v>8116</c:v>
                </c:pt>
                <c:pt idx="37">
                  <c:v>8151</c:v>
                </c:pt>
                <c:pt idx="38">
                  <c:v>8151</c:v>
                </c:pt>
                <c:pt idx="39">
                  <c:v>8152</c:v>
                </c:pt>
                <c:pt idx="40">
                  <c:v>8492</c:v>
                </c:pt>
                <c:pt idx="41">
                  <c:v>8493</c:v>
                </c:pt>
                <c:pt idx="42">
                  <c:v>8494</c:v>
                </c:pt>
                <c:pt idx="43">
                  <c:v>8533</c:v>
                </c:pt>
                <c:pt idx="44">
                  <c:v>8682</c:v>
                </c:pt>
                <c:pt idx="45">
                  <c:v>8870</c:v>
                </c:pt>
                <c:pt idx="46">
                  <c:v>9061</c:v>
                </c:pt>
                <c:pt idx="47">
                  <c:v>9212</c:v>
                </c:pt>
                <c:pt idx="48">
                  <c:v>9258</c:v>
                </c:pt>
                <c:pt idx="49">
                  <c:v>9368</c:v>
                </c:pt>
                <c:pt idx="50">
                  <c:v>9408</c:v>
                </c:pt>
                <c:pt idx="51">
                  <c:v>9597</c:v>
                </c:pt>
                <c:pt idx="52">
                  <c:v>9598</c:v>
                </c:pt>
                <c:pt idx="53">
                  <c:v>9600</c:v>
                </c:pt>
                <c:pt idx="54">
                  <c:v>9749</c:v>
                </c:pt>
                <c:pt idx="55">
                  <c:v>9791</c:v>
                </c:pt>
                <c:pt idx="56">
                  <c:v>9981</c:v>
                </c:pt>
                <c:pt idx="57">
                  <c:v>10134</c:v>
                </c:pt>
                <c:pt idx="58">
                  <c:v>10280</c:v>
                </c:pt>
                <c:pt idx="59">
                  <c:v>10626</c:v>
                </c:pt>
                <c:pt idx="60">
                  <c:v>10813</c:v>
                </c:pt>
                <c:pt idx="61">
                  <c:v>11002</c:v>
                </c:pt>
                <c:pt idx="62">
                  <c:v>11236</c:v>
                </c:pt>
                <c:pt idx="63">
                  <c:v>11388</c:v>
                </c:pt>
                <c:pt idx="64">
                  <c:v>11578</c:v>
                </c:pt>
                <c:pt idx="65">
                  <c:v>11768</c:v>
                </c:pt>
                <c:pt idx="66">
                  <c:v>11880</c:v>
                </c:pt>
                <c:pt idx="67">
                  <c:v>11928</c:v>
                </c:pt>
                <c:pt idx="68">
                  <c:v>11932</c:v>
                </c:pt>
                <c:pt idx="69">
                  <c:v>12070</c:v>
                </c:pt>
                <c:pt idx="70">
                  <c:v>12478</c:v>
                </c:pt>
                <c:pt idx="71">
                  <c:v>12774</c:v>
                </c:pt>
                <c:pt idx="72">
                  <c:v>12850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">
                  <c:v>6.7999999999301508E-2</c:v>
                </c:pt>
                <c:pt idx="2">
                  <c:v>-6.6940000000613509E-2</c:v>
                </c:pt>
                <c:pt idx="3">
                  <c:v>-2.9579999998532003E-2</c:v>
                </c:pt>
                <c:pt idx="4">
                  <c:v>-2.5800000003073364E-2</c:v>
                </c:pt>
                <c:pt idx="5">
                  <c:v>3.7599999999656575E-2</c:v>
                </c:pt>
                <c:pt idx="6">
                  <c:v>-3.650000000197906E-2</c:v>
                </c:pt>
                <c:pt idx="7">
                  <c:v>-1.6100000000733417E-2</c:v>
                </c:pt>
                <c:pt idx="8">
                  <c:v>5.7439999996859115E-2</c:v>
                </c:pt>
                <c:pt idx="9">
                  <c:v>-2.5000000001455192E-2</c:v>
                </c:pt>
                <c:pt idx="10">
                  <c:v>5.2779999998165295E-2</c:v>
                </c:pt>
                <c:pt idx="11">
                  <c:v>2.6040000004286412E-2</c:v>
                </c:pt>
                <c:pt idx="12">
                  <c:v>4.3839999998454005E-2</c:v>
                </c:pt>
                <c:pt idx="13">
                  <c:v>2.8099999995902181E-2</c:v>
                </c:pt>
                <c:pt idx="14">
                  <c:v>-1.5399999996589031E-2</c:v>
                </c:pt>
                <c:pt idx="15">
                  <c:v>-2.4139999994076788E-2</c:v>
                </c:pt>
                <c:pt idx="16">
                  <c:v>3.8600000043516047E-3</c:v>
                </c:pt>
                <c:pt idx="62">
                  <c:v>-8.4640000000945292E-2</c:v>
                </c:pt>
                <c:pt idx="63">
                  <c:v>-8.9120000004186295E-2</c:v>
                </c:pt>
                <c:pt idx="64">
                  <c:v>-9.8720000001776498E-2</c:v>
                </c:pt>
                <c:pt idx="70">
                  <c:v>-0.12392000000545522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25-42FE-8A75-BDA45A5A5C2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4.0000000000000001E-3</c:v>
                  </c:pt>
                  <c:pt idx="56">
                    <c:v>7.0000000000000001E-3</c:v>
                  </c:pt>
                  <c:pt idx="58">
                    <c:v>5.0000000000000001E-3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7.0000000000000001E-3</c:v>
                  </c:pt>
                  <c:pt idx="65">
                    <c:v>5.0000000000000001E-3</c:v>
                  </c:pt>
                  <c:pt idx="66">
                    <c:v>2E-3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1E-3</c:v>
                  </c:pt>
                  <c:pt idx="71">
                    <c:v>3.7000000000000002E-3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4.0000000000000001E-3</c:v>
                  </c:pt>
                  <c:pt idx="56">
                    <c:v>7.0000000000000001E-3</c:v>
                  </c:pt>
                  <c:pt idx="58">
                    <c:v>5.0000000000000001E-3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7.0000000000000001E-3</c:v>
                  </c:pt>
                  <c:pt idx="65">
                    <c:v>5.0000000000000001E-3</c:v>
                  </c:pt>
                  <c:pt idx="66">
                    <c:v>2E-3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1E-3</c:v>
                  </c:pt>
                  <c:pt idx="71">
                    <c:v>3.7000000000000002E-3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731</c:v>
                </c:pt>
                <c:pt idx="3">
                  <c:v>917</c:v>
                </c:pt>
                <c:pt idx="4">
                  <c:v>1220</c:v>
                </c:pt>
                <c:pt idx="5">
                  <c:v>1410</c:v>
                </c:pt>
                <c:pt idx="6">
                  <c:v>2325</c:v>
                </c:pt>
                <c:pt idx="7">
                  <c:v>2665</c:v>
                </c:pt>
                <c:pt idx="8">
                  <c:v>2744</c:v>
                </c:pt>
                <c:pt idx="9">
                  <c:v>2750</c:v>
                </c:pt>
                <c:pt idx="10">
                  <c:v>2853</c:v>
                </c:pt>
                <c:pt idx="11">
                  <c:v>2854</c:v>
                </c:pt>
                <c:pt idx="12">
                  <c:v>3084</c:v>
                </c:pt>
                <c:pt idx="13">
                  <c:v>3085</c:v>
                </c:pt>
                <c:pt idx="14">
                  <c:v>3810</c:v>
                </c:pt>
                <c:pt idx="15">
                  <c:v>3811</c:v>
                </c:pt>
                <c:pt idx="16">
                  <c:v>3811</c:v>
                </c:pt>
                <c:pt idx="17">
                  <c:v>6706</c:v>
                </c:pt>
                <c:pt idx="18">
                  <c:v>6706</c:v>
                </c:pt>
                <c:pt idx="19">
                  <c:v>6707</c:v>
                </c:pt>
                <c:pt idx="20">
                  <c:v>6707</c:v>
                </c:pt>
                <c:pt idx="21">
                  <c:v>6894</c:v>
                </c:pt>
                <c:pt idx="22">
                  <c:v>6895</c:v>
                </c:pt>
                <c:pt idx="23">
                  <c:v>6896</c:v>
                </c:pt>
                <c:pt idx="24">
                  <c:v>7042</c:v>
                </c:pt>
                <c:pt idx="25">
                  <c:v>7087</c:v>
                </c:pt>
                <c:pt idx="26">
                  <c:v>7236</c:v>
                </c:pt>
                <c:pt idx="27">
                  <c:v>7426</c:v>
                </c:pt>
                <c:pt idx="28">
                  <c:v>7427</c:v>
                </c:pt>
                <c:pt idx="29">
                  <c:v>7618</c:v>
                </c:pt>
                <c:pt idx="30">
                  <c:v>7620</c:v>
                </c:pt>
                <c:pt idx="31">
                  <c:v>7764</c:v>
                </c:pt>
                <c:pt idx="32">
                  <c:v>7770</c:v>
                </c:pt>
                <c:pt idx="33">
                  <c:v>7772</c:v>
                </c:pt>
                <c:pt idx="34">
                  <c:v>7812</c:v>
                </c:pt>
                <c:pt idx="35">
                  <c:v>8115</c:v>
                </c:pt>
                <c:pt idx="36">
                  <c:v>8116</c:v>
                </c:pt>
                <c:pt idx="37">
                  <c:v>8151</c:v>
                </c:pt>
                <c:pt idx="38">
                  <c:v>8151</c:v>
                </c:pt>
                <c:pt idx="39">
                  <c:v>8152</c:v>
                </c:pt>
                <c:pt idx="40">
                  <c:v>8492</c:v>
                </c:pt>
                <c:pt idx="41">
                  <c:v>8493</c:v>
                </c:pt>
                <c:pt idx="42">
                  <c:v>8494</c:v>
                </c:pt>
                <c:pt idx="43">
                  <c:v>8533</c:v>
                </c:pt>
                <c:pt idx="44">
                  <c:v>8682</c:v>
                </c:pt>
                <c:pt idx="45">
                  <c:v>8870</c:v>
                </c:pt>
                <c:pt idx="46">
                  <c:v>9061</c:v>
                </c:pt>
                <c:pt idx="47">
                  <c:v>9212</c:v>
                </c:pt>
                <c:pt idx="48">
                  <c:v>9258</c:v>
                </c:pt>
                <c:pt idx="49">
                  <c:v>9368</c:v>
                </c:pt>
                <c:pt idx="50">
                  <c:v>9408</c:v>
                </c:pt>
                <c:pt idx="51">
                  <c:v>9597</c:v>
                </c:pt>
                <c:pt idx="52">
                  <c:v>9598</c:v>
                </c:pt>
                <c:pt idx="53">
                  <c:v>9600</c:v>
                </c:pt>
                <c:pt idx="54">
                  <c:v>9749</c:v>
                </c:pt>
                <c:pt idx="55">
                  <c:v>9791</c:v>
                </c:pt>
                <c:pt idx="56">
                  <c:v>9981</c:v>
                </c:pt>
                <c:pt idx="57">
                  <c:v>10134</c:v>
                </c:pt>
                <c:pt idx="58">
                  <c:v>10280</c:v>
                </c:pt>
                <c:pt idx="59">
                  <c:v>10626</c:v>
                </c:pt>
                <c:pt idx="60">
                  <c:v>10813</c:v>
                </c:pt>
                <c:pt idx="61">
                  <c:v>11002</c:v>
                </c:pt>
                <c:pt idx="62">
                  <c:v>11236</c:v>
                </c:pt>
                <c:pt idx="63">
                  <c:v>11388</c:v>
                </c:pt>
                <c:pt idx="64">
                  <c:v>11578</c:v>
                </c:pt>
                <c:pt idx="65">
                  <c:v>11768</c:v>
                </c:pt>
                <c:pt idx="66">
                  <c:v>11880</c:v>
                </c:pt>
                <c:pt idx="67">
                  <c:v>11928</c:v>
                </c:pt>
                <c:pt idx="68">
                  <c:v>11932</c:v>
                </c:pt>
                <c:pt idx="69">
                  <c:v>12070</c:v>
                </c:pt>
                <c:pt idx="70">
                  <c:v>12478</c:v>
                </c:pt>
                <c:pt idx="71">
                  <c:v>12774</c:v>
                </c:pt>
                <c:pt idx="72">
                  <c:v>12850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25-42FE-8A75-BDA45A5A5C2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4.0000000000000001E-3</c:v>
                  </c:pt>
                  <c:pt idx="56">
                    <c:v>7.0000000000000001E-3</c:v>
                  </c:pt>
                  <c:pt idx="58">
                    <c:v>5.0000000000000001E-3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7.0000000000000001E-3</c:v>
                  </c:pt>
                  <c:pt idx="65">
                    <c:v>5.0000000000000001E-3</c:v>
                  </c:pt>
                  <c:pt idx="66">
                    <c:v>2E-3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1E-3</c:v>
                  </c:pt>
                  <c:pt idx="71">
                    <c:v>3.7000000000000002E-3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4.0000000000000001E-3</c:v>
                  </c:pt>
                  <c:pt idx="56">
                    <c:v>7.0000000000000001E-3</c:v>
                  </c:pt>
                  <c:pt idx="58">
                    <c:v>5.0000000000000001E-3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7.0000000000000001E-3</c:v>
                  </c:pt>
                  <c:pt idx="65">
                    <c:v>5.0000000000000001E-3</c:v>
                  </c:pt>
                  <c:pt idx="66">
                    <c:v>2E-3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1E-3</c:v>
                  </c:pt>
                  <c:pt idx="71">
                    <c:v>3.7000000000000002E-3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731</c:v>
                </c:pt>
                <c:pt idx="3">
                  <c:v>917</c:v>
                </c:pt>
                <c:pt idx="4">
                  <c:v>1220</c:v>
                </c:pt>
                <c:pt idx="5">
                  <c:v>1410</c:v>
                </c:pt>
                <c:pt idx="6">
                  <c:v>2325</c:v>
                </c:pt>
                <c:pt idx="7">
                  <c:v>2665</c:v>
                </c:pt>
                <c:pt idx="8">
                  <c:v>2744</c:v>
                </c:pt>
                <c:pt idx="9">
                  <c:v>2750</c:v>
                </c:pt>
                <c:pt idx="10">
                  <c:v>2853</c:v>
                </c:pt>
                <c:pt idx="11">
                  <c:v>2854</c:v>
                </c:pt>
                <c:pt idx="12">
                  <c:v>3084</c:v>
                </c:pt>
                <c:pt idx="13">
                  <c:v>3085</c:v>
                </c:pt>
                <c:pt idx="14">
                  <c:v>3810</c:v>
                </c:pt>
                <c:pt idx="15">
                  <c:v>3811</c:v>
                </c:pt>
                <c:pt idx="16">
                  <c:v>3811</c:v>
                </c:pt>
                <c:pt idx="17">
                  <c:v>6706</c:v>
                </c:pt>
                <c:pt idx="18">
                  <c:v>6706</c:v>
                </c:pt>
                <c:pt idx="19">
                  <c:v>6707</c:v>
                </c:pt>
                <c:pt idx="20">
                  <c:v>6707</c:v>
                </c:pt>
                <c:pt idx="21">
                  <c:v>6894</c:v>
                </c:pt>
                <c:pt idx="22">
                  <c:v>6895</c:v>
                </c:pt>
                <c:pt idx="23">
                  <c:v>6896</c:v>
                </c:pt>
                <c:pt idx="24">
                  <c:v>7042</c:v>
                </c:pt>
                <c:pt idx="25">
                  <c:v>7087</c:v>
                </c:pt>
                <c:pt idx="26">
                  <c:v>7236</c:v>
                </c:pt>
                <c:pt idx="27">
                  <c:v>7426</c:v>
                </c:pt>
                <c:pt idx="28">
                  <c:v>7427</c:v>
                </c:pt>
                <c:pt idx="29">
                  <c:v>7618</c:v>
                </c:pt>
                <c:pt idx="30">
                  <c:v>7620</c:v>
                </c:pt>
                <c:pt idx="31">
                  <c:v>7764</c:v>
                </c:pt>
                <c:pt idx="32">
                  <c:v>7770</c:v>
                </c:pt>
                <c:pt idx="33">
                  <c:v>7772</c:v>
                </c:pt>
                <c:pt idx="34">
                  <c:v>7812</c:v>
                </c:pt>
                <c:pt idx="35">
                  <c:v>8115</c:v>
                </c:pt>
                <c:pt idx="36">
                  <c:v>8116</c:v>
                </c:pt>
                <c:pt idx="37">
                  <c:v>8151</c:v>
                </c:pt>
                <c:pt idx="38">
                  <c:v>8151</c:v>
                </c:pt>
                <c:pt idx="39">
                  <c:v>8152</c:v>
                </c:pt>
                <c:pt idx="40">
                  <c:v>8492</c:v>
                </c:pt>
                <c:pt idx="41">
                  <c:v>8493</c:v>
                </c:pt>
                <c:pt idx="42">
                  <c:v>8494</c:v>
                </c:pt>
                <c:pt idx="43">
                  <c:v>8533</c:v>
                </c:pt>
                <c:pt idx="44">
                  <c:v>8682</c:v>
                </c:pt>
                <c:pt idx="45">
                  <c:v>8870</c:v>
                </c:pt>
                <c:pt idx="46">
                  <c:v>9061</c:v>
                </c:pt>
                <c:pt idx="47">
                  <c:v>9212</c:v>
                </c:pt>
                <c:pt idx="48">
                  <c:v>9258</c:v>
                </c:pt>
                <c:pt idx="49">
                  <c:v>9368</c:v>
                </c:pt>
                <c:pt idx="50">
                  <c:v>9408</c:v>
                </c:pt>
                <c:pt idx="51">
                  <c:v>9597</c:v>
                </c:pt>
                <c:pt idx="52">
                  <c:v>9598</c:v>
                </c:pt>
                <c:pt idx="53">
                  <c:v>9600</c:v>
                </c:pt>
                <c:pt idx="54">
                  <c:v>9749</c:v>
                </c:pt>
                <c:pt idx="55">
                  <c:v>9791</c:v>
                </c:pt>
                <c:pt idx="56">
                  <c:v>9981</c:v>
                </c:pt>
                <c:pt idx="57">
                  <c:v>10134</c:v>
                </c:pt>
                <c:pt idx="58">
                  <c:v>10280</c:v>
                </c:pt>
                <c:pt idx="59">
                  <c:v>10626</c:v>
                </c:pt>
                <c:pt idx="60">
                  <c:v>10813</c:v>
                </c:pt>
                <c:pt idx="61">
                  <c:v>11002</c:v>
                </c:pt>
                <c:pt idx="62">
                  <c:v>11236</c:v>
                </c:pt>
                <c:pt idx="63">
                  <c:v>11388</c:v>
                </c:pt>
                <c:pt idx="64">
                  <c:v>11578</c:v>
                </c:pt>
                <c:pt idx="65">
                  <c:v>11768</c:v>
                </c:pt>
                <c:pt idx="66">
                  <c:v>11880</c:v>
                </c:pt>
                <c:pt idx="67">
                  <c:v>11928</c:v>
                </c:pt>
                <c:pt idx="68">
                  <c:v>11932</c:v>
                </c:pt>
                <c:pt idx="69">
                  <c:v>12070</c:v>
                </c:pt>
                <c:pt idx="70">
                  <c:v>12478</c:v>
                </c:pt>
                <c:pt idx="71">
                  <c:v>12774</c:v>
                </c:pt>
                <c:pt idx="72">
                  <c:v>12850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25-42FE-8A75-BDA45A5A5C2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4.0000000000000001E-3</c:v>
                  </c:pt>
                  <c:pt idx="56">
                    <c:v>7.0000000000000001E-3</c:v>
                  </c:pt>
                  <c:pt idx="58">
                    <c:v>5.0000000000000001E-3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7.0000000000000001E-3</c:v>
                  </c:pt>
                  <c:pt idx="65">
                    <c:v>5.0000000000000001E-3</c:v>
                  </c:pt>
                  <c:pt idx="66">
                    <c:v>2E-3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1E-3</c:v>
                  </c:pt>
                  <c:pt idx="71">
                    <c:v>3.7000000000000002E-3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3.0000000000000001E-3</c:v>
                  </c:pt>
                  <c:pt idx="54">
                    <c:v>3.0000000000000001E-3</c:v>
                  </c:pt>
                  <c:pt idx="55">
                    <c:v>4.0000000000000001E-3</c:v>
                  </c:pt>
                  <c:pt idx="56">
                    <c:v>7.0000000000000001E-3</c:v>
                  </c:pt>
                  <c:pt idx="58">
                    <c:v>5.0000000000000001E-3</c:v>
                  </c:pt>
                  <c:pt idx="59">
                    <c:v>6.0000000000000001E-3</c:v>
                  </c:pt>
                  <c:pt idx="60">
                    <c:v>4.0000000000000001E-3</c:v>
                  </c:pt>
                  <c:pt idx="61">
                    <c:v>7.0000000000000001E-3</c:v>
                  </c:pt>
                  <c:pt idx="65">
                    <c:v>5.0000000000000001E-3</c:v>
                  </c:pt>
                  <c:pt idx="66">
                    <c:v>2E-3</c:v>
                  </c:pt>
                  <c:pt idx="67">
                    <c:v>1E-4</c:v>
                  </c:pt>
                  <c:pt idx="68">
                    <c:v>2.0000000000000001E-4</c:v>
                  </c:pt>
                  <c:pt idx="69">
                    <c:v>1E-3</c:v>
                  </c:pt>
                  <c:pt idx="71">
                    <c:v>3.7000000000000002E-3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731</c:v>
                </c:pt>
                <c:pt idx="3">
                  <c:v>917</c:v>
                </c:pt>
                <c:pt idx="4">
                  <c:v>1220</c:v>
                </c:pt>
                <c:pt idx="5">
                  <c:v>1410</c:v>
                </c:pt>
                <c:pt idx="6">
                  <c:v>2325</c:v>
                </c:pt>
                <c:pt idx="7">
                  <c:v>2665</c:v>
                </c:pt>
                <c:pt idx="8">
                  <c:v>2744</c:v>
                </c:pt>
                <c:pt idx="9">
                  <c:v>2750</c:v>
                </c:pt>
                <c:pt idx="10">
                  <c:v>2853</c:v>
                </c:pt>
                <c:pt idx="11">
                  <c:v>2854</c:v>
                </c:pt>
                <c:pt idx="12">
                  <c:v>3084</c:v>
                </c:pt>
                <c:pt idx="13">
                  <c:v>3085</c:v>
                </c:pt>
                <c:pt idx="14">
                  <c:v>3810</c:v>
                </c:pt>
                <c:pt idx="15">
                  <c:v>3811</c:v>
                </c:pt>
                <c:pt idx="16">
                  <c:v>3811</c:v>
                </c:pt>
                <c:pt idx="17">
                  <c:v>6706</c:v>
                </c:pt>
                <c:pt idx="18">
                  <c:v>6706</c:v>
                </c:pt>
                <c:pt idx="19">
                  <c:v>6707</c:v>
                </c:pt>
                <c:pt idx="20">
                  <c:v>6707</c:v>
                </c:pt>
                <c:pt idx="21">
                  <c:v>6894</c:v>
                </c:pt>
                <c:pt idx="22">
                  <c:v>6895</c:v>
                </c:pt>
                <c:pt idx="23">
                  <c:v>6896</c:v>
                </c:pt>
                <c:pt idx="24">
                  <c:v>7042</c:v>
                </c:pt>
                <c:pt idx="25">
                  <c:v>7087</c:v>
                </c:pt>
                <c:pt idx="26">
                  <c:v>7236</c:v>
                </c:pt>
                <c:pt idx="27">
                  <c:v>7426</c:v>
                </c:pt>
                <c:pt idx="28">
                  <c:v>7427</c:v>
                </c:pt>
                <c:pt idx="29">
                  <c:v>7618</c:v>
                </c:pt>
                <c:pt idx="30">
                  <c:v>7620</c:v>
                </c:pt>
                <c:pt idx="31">
                  <c:v>7764</c:v>
                </c:pt>
                <c:pt idx="32">
                  <c:v>7770</c:v>
                </c:pt>
                <c:pt idx="33">
                  <c:v>7772</c:v>
                </c:pt>
                <c:pt idx="34">
                  <c:v>7812</c:v>
                </c:pt>
                <c:pt idx="35">
                  <c:v>8115</c:v>
                </c:pt>
                <c:pt idx="36">
                  <c:v>8116</c:v>
                </c:pt>
                <c:pt idx="37">
                  <c:v>8151</c:v>
                </c:pt>
                <c:pt idx="38">
                  <c:v>8151</c:v>
                </c:pt>
                <c:pt idx="39">
                  <c:v>8152</c:v>
                </c:pt>
                <c:pt idx="40">
                  <c:v>8492</c:v>
                </c:pt>
                <c:pt idx="41">
                  <c:v>8493</c:v>
                </c:pt>
                <c:pt idx="42">
                  <c:v>8494</c:v>
                </c:pt>
                <c:pt idx="43">
                  <c:v>8533</c:v>
                </c:pt>
                <c:pt idx="44">
                  <c:v>8682</c:v>
                </c:pt>
                <c:pt idx="45">
                  <c:v>8870</c:v>
                </c:pt>
                <c:pt idx="46">
                  <c:v>9061</c:v>
                </c:pt>
                <c:pt idx="47">
                  <c:v>9212</c:v>
                </c:pt>
                <c:pt idx="48">
                  <c:v>9258</c:v>
                </c:pt>
                <c:pt idx="49">
                  <c:v>9368</c:v>
                </c:pt>
                <c:pt idx="50">
                  <c:v>9408</c:v>
                </c:pt>
                <c:pt idx="51">
                  <c:v>9597</c:v>
                </c:pt>
                <c:pt idx="52">
                  <c:v>9598</c:v>
                </c:pt>
                <c:pt idx="53">
                  <c:v>9600</c:v>
                </c:pt>
                <c:pt idx="54">
                  <c:v>9749</c:v>
                </c:pt>
                <c:pt idx="55">
                  <c:v>9791</c:v>
                </c:pt>
                <c:pt idx="56">
                  <c:v>9981</c:v>
                </c:pt>
                <c:pt idx="57">
                  <c:v>10134</c:v>
                </c:pt>
                <c:pt idx="58">
                  <c:v>10280</c:v>
                </c:pt>
                <c:pt idx="59">
                  <c:v>10626</c:v>
                </c:pt>
                <c:pt idx="60">
                  <c:v>10813</c:v>
                </c:pt>
                <c:pt idx="61">
                  <c:v>11002</c:v>
                </c:pt>
                <c:pt idx="62">
                  <c:v>11236</c:v>
                </c:pt>
                <c:pt idx="63">
                  <c:v>11388</c:v>
                </c:pt>
                <c:pt idx="64">
                  <c:v>11578</c:v>
                </c:pt>
                <c:pt idx="65">
                  <c:v>11768</c:v>
                </c:pt>
                <c:pt idx="66">
                  <c:v>11880</c:v>
                </c:pt>
                <c:pt idx="67">
                  <c:v>11928</c:v>
                </c:pt>
                <c:pt idx="68">
                  <c:v>11932</c:v>
                </c:pt>
                <c:pt idx="69">
                  <c:v>12070</c:v>
                </c:pt>
                <c:pt idx="70">
                  <c:v>12478</c:v>
                </c:pt>
                <c:pt idx="71">
                  <c:v>12774</c:v>
                </c:pt>
                <c:pt idx="72">
                  <c:v>12850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41">
                  <c:v>-2.2819999998318963E-2</c:v>
                </c:pt>
                <c:pt idx="42">
                  <c:v>-2.156000000104541E-2</c:v>
                </c:pt>
                <c:pt idx="44">
                  <c:v>-2.1679999998013955E-2</c:v>
                </c:pt>
                <c:pt idx="49">
                  <c:v>-3.0319999998027924E-2</c:v>
                </c:pt>
                <c:pt idx="69">
                  <c:v>-0.12279999999736901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25-42FE-8A75-BDA45A5A5C2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731</c:v>
                </c:pt>
                <c:pt idx="3">
                  <c:v>917</c:v>
                </c:pt>
                <c:pt idx="4">
                  <c:v>1220</c:v>
                </c:pt>
                <c:pt idx="5">
                  <c:v>1410</c:v>
                </c:pt>
                <c:pt idx="6">
                  <c:v>2325</c:v>
                </c:pt>
                <c:pt idx="7">
                  <c:v>2665</c:v>
                </c:pt>
                <c:pt idx="8">
                  <c:v>2744</c:v>
                </c:pt>
                <c:pt idx="9">
                  <c:v>2750</c:v>
                </c:pt>
                <c:pt idx="10">
                  <c:v>2853</c:v>
                </c:pt>
                <c:pt idx="11">
                  <c:v>2854</c:v>
                </c:pt>
                <c:pt idx="12">
                  <c:v>3084</c:v>
                </c:pt>
                <c:pt idx="13">
                  <c:v>3085</c:v>
                </c:pt>
                <c:pt idx="14">
                  <c:v>3810</c:v>
                </c:pt>
                <c:pt idx="15">
                  <c:v>3811</c:v>
                </c:pt>
                <c:pt idx="16">
                  <c:v>3811</c:v>
                </c:pt>
                <c:pt idx="17">
                  <c:v>6706</c:v>
                </c:pt>
                <c:pt idx="18">
                  <c:v>6706</c:v>
                </c:pt>
                <c:pt idx="19">
                  <c:v>6707</c:v>
                </c:pt>
                <c:pt idx="20">
                  <c:v>6707</c:v>
                </c:pt>
                <c:pt idx="21">
                  <c:v>6894</c:v>
                </c:pt>
                <c:pt idx="22">
                  <c:v>6895</c:v>
                </c:pt>
                <c:pt idx="23">
                  <c:v>6896</c:v>
                </c:pt>
                <c:pt idx="24">
                  <c:v>7042</c:v>
                </c:pt>
                <c:pt idx="25">
                  <c:v>7087</c:v>
                </c:pt>
                <c:pt idx="26">
                  <c:v>7236</c:v>
                </c:pt>
                <c:pt idx="27">
                  <c:v>7426</c:v>
                </c:pt>
                <c:pt idx="28">
                  <c:v>7427</c:v>
                </c:pt>
                <c:pt idx="29">
                  <c:v>7618</c:v>
                </c:pt>
                <c:pt idx="30">
                  <c:v>7620</c:v>
                </c:pt>
                <c:pt idx="31">
                  <c:v>7764</c:v>
                </c:pt>
                <c:pt idx="32">
                  <c:v>7770</c:v>
                </c:pt>
                <c:pt idx="33">
                  <c:v>7772</c:v>
                </c:pt>
                <c:pt idx="34">
                  <c:v>7812</c:v>
                </c:pt>
                <c:pt idx="35">
                  <c:v>8115</c:v>
                </c:pt>
                <c:pt idx="36">
                  <c:v>8116</c:v>
                </c:pt>
                <c:pt idx="37">
                  <c:v>8151</c:v>
                </c:pt>
                <c:pt idx="38">
                  <c:v>8151</c:v>
                </c:pt>
                <c:pt idx="39">
                  <c:v>8152</c:v>
                </c:pt>
                <c:pt idx="40">
                  <c:v>8492</c:v>
                </c:pt>
                <c:pt idx="41">
                  <c:v>8493</c:v>
                </c:pt>
                <c:pt idx="42">
                  <c:v>8494</c:v>
                </c:pt>
                <c:pt idx="43">
                  <c:v>8533</c:v>
                </c:pt>
                <c:pt idx="44">
                  <c:v>8682</c:v>
                </c:pt>
                <c:pt idx="45">
                  <c:v>8870</c:v>
                </c:pt>
                <c:pt idx="46">
                  <c:v>9061</c:v>
                </c:pt>
                <c:pt idx="47">
                  <c:v>9212</c:v>
                </c:pt>
                <c:pt idx="48">
                  <c:v>9258</c:v>
                </c:pt>
                <c:pt idx="49">
                  <c:v>9368</c:v>
                </c:pt>
                <c:pt idx="50">
                  <c:v>9408</c:v>
                </c:pt>
                <c:pt idx="51">
                  <c:v>9597</c:v>
                </c:pt>
                <c:pt idx="52">
                  <c:v>9598</c:v>
                </c:pt>
                <c:pt idx="53">
                  <c:v>9600</c:v>
                </c:pt>
                <c:pt idx="54">
                  <c:v>9749</c:v>
                </c:pt>
                <c:pt idx="55">
                  <c:v>9791</c:v>
                </c:pt>
                <c:pt idx="56">
                  <c:v>9981</c:v>
                </c:pt>
                <c:pt idx="57">
                  <c:v>10134</c:v>
                </c:pt>
                <c:pt idx="58">
                  <c:v>10280</c:v>
                </c:pt>
                <c:pt idx="59">
                  <c:v>10626</c:v>
                </c:pt>
                <c:pt idx="60">
                  <c:v>10813</c:v>
                </c:pt>
                <c:pt idx="61">
                  <c:v>11002</c:v>
                </c:pt>
                <c:pt idx="62">
                  <c:v>11236</c:v>
                </c:pt>
                <c:pt idx="63">
                  <c:v>11388</c:v>
                </c:pt>
                <c:pt idx="64">
                  <c:v>11578</c:v>
                </c:pt>
                <c:pt idx="65">
                  <c:v>11768</c:v>
                </c:pt>
                <c:pt idx="66">
                  <c:v>11880</c:v>
                </c:pt>
                <c:pt idx="67">
                  <c:v>11928</c:v>
                </c:pt>
                <c:pt idx="68">
                  <c:v>11932</c:v>
                </c:pt>
                <c:pt idx="69">
                  <c:v>12070</c:v>
                </c:pt>
                <c:pt idx="70">
                  <c:v>12478</c:v>
                </c:pt>
                <c:pt idx="71">
                  <c:v>12774</c:v>
                </c:pt>
                <c:pt idx="72">
                  <c:v>12850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46">
                  <c:v>-2.6109544305152776E-2</c:v>
                </c:pt>
                <c:pt idx="47">
                  <c:v>-3.0341077877581668E-2</c:v>
                </c:pt>
                <c:pt idx="48">
                  <c:v>-3.1630154330109628E-2</c:v>
                </c:pt>
                <c:pt idx="49">
                  <c:v>-3.4712728455720099E-2</c:v>
                </c:pt>
                <c:pt idx="50">
                  <c:v>-3.5833664501396634E-2</c:v>
                </c:pt>
                <c:pt idx="51">
                  <c:v>-4.1130087317218178E-2</c:v>
                </c:pt>
                <c:pt idx="52">
                  <c:v>-4.1158110718360119E-2</c:v>
                </c:pt>
                <c:pt idx="53">
                  <c:v>-4.1214157520643946E-2</c:v>
                </c:pt>
                <c:pt idx="54">
                  <c:v>-4.5389644290789011E-2</c:v>
                </c:pt>
                <c:pt idx="55">
                  <c:v>-4.6566627138749317E-2</c:v>
                </c:pt>
                <c:pt idx="56">
                  <c:v>-5.1891073355712858E-2</c:v>
                </c:pt>
                <c:pt idx="57">
                  <c:v>-5.6178653730425521E-2</c:v>
                </c:pt>
                <c:pt idx="58">
                  <c:v>-6.0270070297144873E-2</c:v>
                </c:pt>
                <c:pt idx="59">
                  <c:v>-6.9966167092246789E-2</c:v>
                </c:pt>
                <c:pt idx="60">
                  <c:v>-7.5206543105784562E-2</c:v>
                </c:pt>
                <c:pt idx="61">
                  <c:v>-8.0502965921606162E-2</c:v>
                </c:pt>
                <c:pt idx="62">
                  <c:v>-8.7060441788813836E-2</c:v>
                </c:pt>
                <c:pt idx="63">
                  <c:v>-9.1319998762384613E-2</c:v>
                </c:pt>
                <c:pt idx="64">
                  <c:v>-9.6644444979348099E-2</c:v>
                </c:pt>
                <c:pt idx="65">
                  <c:v>-0.10196889119631158</c:v>
                </c:pt>
                <c:pt idx="66">
                  <c:v>-0.10510751212420588</c:v>
                </c:pt>
                <c:pt idx="67">
                  <c:v>-0.10645263537901772</c:v>
                </c:pt>
                <c:pt idx="68">
                  <c:v>-0.10656472898358538</c:v>
                </c:pt>
                <c:pt idx="69">
                  <c:v>-0.11043195834116937</c:v>
                </c:pt>
                <c:pt idx="70">
                  <c:v>-0.12186550600706991</c:v>
                </c:pt>
                <c:pt idx="71">
                  <c:v>-0.13016043274507622</c:v>
                </c:pt>
                <c:pt idx="72">
                  <c:v>-0.13229021123186163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25-42FE-8A75-BDA45A5A5C2C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731</c:v>
                </c:pt>
                <c:pt idx="3">
                  <c:v>917</c:v>
                </c:pt>
                <c:pt idx="4">
                  <c:v>1220</c:v>
                </c:pt>
                <c:pt idx="5">
                  <c:v>1410</c:v>
                </c:pt>
                <c:pt idx="6">
                  <c:v>2325</c:v>
                </c:pt>
                <c:pt idx="7">
                  <c:v>2665</c:v>
                </c:pt>
                <c:pt idx="8">
                  <c:v>2744</c:v>
                </c:pt>
                <c:pt idx="9">
                  <c:v>2750</c:v>
                </c:pt>
                <c:pt idx="10">
                  <c:v>2853</c:v>
                </c:pt>
                <c:pt idx="11">
                  <c:v>2854</c:v>
                </c:pt>
                <c:pt idx="12">
                  <c:v>3084</c:v>
                </c:pt>
                <c:pt idx="13">
                  <c:v>3085</c:v>
                </c:pt>
                <c:pt idx="14">
                  <c:v>3810</c:v>
                </c:pt>
                <c:pt idx="15">
                  <c:v>3811</c:v>
                </c:pt>
                <c:pt idx="16">
                  <c:v>3811</c:v>
                </c:pt>
                <c:pt idx="17">
                  <c:v>6706</c:v>
                </c:pt>
                <c:pt idx="18">
                  <c:v>6706</c:v>
                </c:pt>
                <c:pt idx="19">
                  <c:v>6707</c:v>
                </c:pt>
                <c:pt idx="20">
                  <c:v>6707</c:v>
                </c:pt>
                <c:pt idx="21">
                  <c:v>6894</c:v>
                </c:pt>
                <c:pt idx="22">
                  <c:v>6895</c:v>
                </c:pt>
                <c:pt idx="23">
                  <c:v>6896</c:v>
                </c:pt>
                <c:pt idx="24">
                  <c:v>7042</c:v>
                </c:pt>
                <c:pt idx="25">
                  <c:v>7087</c:v>
                </c:pt>
                <c:pt idx="26">
                  <c:v>7236</c:v>
                </c:pt>
                <c:pt idx="27">
                  <c:v>7426</c:v>
                </c:pt>
                <c:pt idx="28">
                  <c:v>7427</c:v>
                </c:pt>
                <c:pt idx="29">
                  <c:v>7618</c:v>
                </c:pt>
                <c:pt idx="30">
                  <c:v>7620</c:v>
                </c:pt>
                <c:pt idx="31">
                  <c:v>7764</c:v>
                </c:pt>
                <c:pt idx="32">
                  <c:v>7770</c:v>
                </c:pt>
                <c:pt idx="33">
                  <c:v>7772</c:v>
                </c:pt>
                <c:pt idx="34">
                  <c:v>7812</c:v>
                </c:pt>
                <c:pt idx="35">
                  <c:v>8115</c:v>
                </c:pt>
                <c:pt idx="36">
                  <c:v>8116</c:v>
                </c:pt>
                <c:pt idx="37">
                  <c:v>8151</c:v>
                </c:pt>
                <c:pt idx="38">
                  <c:v>8151</c:v>
                </c:pt>
                <c:pt idx="39">
                  <c:v>8152</c:v>
                </c:pt>
                <c:pt idx="40">
                  <c:v>8492</c:v>
                </c:pt>
                <c:pt idx="41">
                  <c:v>8493</c:v>
                </c:pt>
                <c:pt idx="42">
                  <c:v>8494</c:v>
                </c:pt>
                <c:pt idx="43">
                  <c:v>8533</c:v>
                </c:pt>
                <c:pt idx="44">
                  <c:v>8682</c:v>
                </c:pt>
                <c:pt idx="45">
                  <c:v>8870</c:v>
                </c:pt>
                <c:pt idx="46">
                  <c:v>9061</c:v>
                </c:pt>
                <c:pt idx="47">
                  <c:v>9212</c:v>
                </c:pt>
                <c:pt idx="48">
                  <c:v>9258</c:v>
                </c:pt>
                <c:pt idx="49">
                  <c:v>9368</c:v>
                </c:pt>
                <c:pt idx="50">
                  <c:v>9408</c:v>
                </c:pt>
                <c:pt idx="51">
                  <c:v>9597</c:v>
                </c:pt>
                <c:pt idx="52">
                  <c:v>9598</c:v>
                </c:pt>
                <c:pt idx="53">
                  <c:v>9600</c:v>
                </c:pt>
                <c:pt idx="54">
                  <c:v>9749</c:v>
                </c:pt>
                <c:pt idx="55">
                  <c:v>9791</c:v>
                </c:pt>
                <c:pt idx="56">
                  <c:v>9981</c:v>
                </c:pt>
                <c:pt idx="57">
                  <c:v>10134</c:v>
                </c:pt>
                <c:pt idx="58">
                  <c:v>10280</c:v>
                </c:pt>
                <c:pt idx="59">
                  <c:v>10626</c:v>
                </c:pt>
                <c:pt idx="60">
                  <c:v>10813</c:v>
                </c:pt>
                <c:pt idx="61">
                  <c:v>11002</c:v>
                </c:pt>
                <c:pt idx="62">
                  <c:v>11236</c:v>
                </c:pt>
                <c:pt idx="63">
                  <c:v>11388</c:v>
                </c:pt>
                <c:pt idx="64">
                  <c:v>11578</c:v>
                </c:pt>
                <c:pt idx="65">
                  <c:v>11768</c:v>
                </c:pt>
                <c:pt idx="66">
                  <c:v>11880</c:v>
                </c:pt>
                <c:pt idx="67">
                  <c:v>11928</c:v>
                </c:pt>
                <c:pt idx="68">
                  <c:v>11932</c:v>
                </c:pt>
                <c:pt idx="69">
                  <c:v>12070</c:v>
                </c:pt>
                <c:pt idx="70">
                  <c:v>12478</c:v>
                </c:pt>
                <c:pt idx="71">
                  <c:v>12774</c:v>
                </c:pt>
                <c:pt idx="72">
                  <c:v>12850</c:v>
                </c:pt>
              </c:numCache>
            </c:numRef>
          </c:xVal>
          <c:yVal>
            <c:numRef>
              <c:f>Active!$P$21:$P$993</c:f>
              <c:numCache>
                <c:formatCode>General</c:formatCode>
                <c:ptCount val="973"/>
                <c:pt idx="1">
                  <c:v>1.0210804322110842E-7</c:v>
                </c:pt>
                <c:pt idx="2">
                  <c:v>6.7603155038071065E-3</c:v>
                </c:pt>
                <c:pt idx="3">
                  <c:v>8.2155896619959829E-3</c:v>
                </c:pt>
                <c:pt idx="4">
                  <c:v>1.0356216493083537E-2</c:v>
                </c:pt>
                <c:pt idx="5">
                  <c:v>1.1553080557629146E-2</c:v>
                </c:pt>
                <c:pt idx="6">
                  <c:v>1.5747010552327023E-2</c:v>
                </c:pt>
                <c:pt idx="7">
                  <c:v>1.6642865569168577E-2</c:v>
                </c:pt>
                <c:pt idx="8">
                  <c:v>1.6799623565388992E-2</c:v>
                </c:pt>
                <c:pt idx="9">
                  <c:v>1.6810737349295064E-2</c:v>
                </c:pt>
                <c:pt idx="10">
                  <c:v>1.6984091596738009E-2</c:v>
                </c:pt>
                <c:pt idx="11">
                  <c:v>1.6985613164907452E-2</c:v>
                </c:pt>
                <c:pt idx="12">
                  <c:v>1.7253077883102937E-2</c:v>
                </c:pt>
                <c:pt idx="13">
                  <c:v>1.725388209509171E-2</c:v>
                </c:pt>
                <c:pt idx="14">
                  <c:v>1.7019662138259822E-2</c:v>
                </c:pt>
                <c:pt idx="15">
                  <c:v>1.7018211802252201E-2</c:v>
                </c:pt>
                <c:pt idx="16">
                  <c:v>1.7018211802252201E-2</c:v>
                </c:pt>
                <c:pt idx="17">
                  <c:v>-1.9838286677416328E-4</c:v>
                </c:pt>
                <c:pt idx="18">
                  <c:v>-1.9838286677416328E-4</c:v>
                </c:pt>
                <c:pt idx="19">
                  <c:v>-2.0882655126326644E-4</c:v>
                </c:pt>
                <c:pt idx="20">
                  <c:v>-2.0882655126326644E-4</c:v>
                </c:pt>
                <c:pt idx="21">
                  <c:v>-2.2163829400951018E-3</c:v>
                </c:pt>
                <c:pt idx="22">
                  <c:v>-2.2274104469303946E-3</c:v>
                </c:pt>
                <c:pt idx="23">
                  <c:v>-2.2384410592036774E-3</c:v>
                </c:pt>
                <c:pt idx="24">
                  <c:v>-3.8822349064077527E-3</c:v>
                </c:pt>
                <c:pt idx="25">
                  <c:v>-4.4022293147842478E-3</c:v>
                </c:pt>
                <c:pt idx="26">
                  <c:v>-6.1688714736564815E-3</c:v>
                </c:pt>
                <c:pt idx="27">
                  <c:v>-8.5216472738506438E-3</c:v>
                </c:pt>
                <c:pt idx="28">
                  <c:v>-8.5343268737080868E-3</c:v>
                </c:pt>
                <c:pt idx="29">
                  <c:v>-1.1013071757859622E-2</c:v>
                </c:pt>
                <c:pt idx="30">
                  <c:v>-1.1039626551208964E-2</c:v>
                </c:pt>
                <c:pt idx="31">
                  <c:v>-1.2984216036738827E-2</c:v>
                </c:pt>
                <c:pt idx="32">
                  <c:v>-1.3066638045741111E-2</c:v>
                </c:pt>
                <c:pt idx="33">
                  <c:v>-1.309413689224595E-2</c:v>
                </c:pt>
                <c:pt idx="34">
                  <c:v>-1.3646722390272731E-2</c:v>
                </c:pt>
                <c:pt idx="35">
                  <c:v>-1.7993930071377562E-2</c:v>
                </c:pt>
                <c:pt idx="36">
                  <c:v>-1.8008749318024972E-2</c:v>
                </c:pt>
                <c:pt idx="37">
                  <c:v>-1.8529379376631641E-2</c:v>
                </c:pt>
                <c:pt idx="38">
                  <c:v>-1.8529379376631641E-2</c:v>
                </c:pt>
                <c:pt idx="39">
                  <c:v>-1.8544310419047458E-2</c:v>
                </c:pt>
                <c:pt idx="40">
                  <c:v>-2.3800887081959168E-2</c:v>
                </c:pt>
                <c:pt idx="41">
                  <c:v>-2.3816877078736948E-2</c:v>
                </c:pt>
                <c:pt idx="42">
                  <c:v>-2.3832870180952717E-2</c:v>
                </c:pt>
                <c:pt idx="43">
                  <c:v>-2.4459023409017261E-2</c:v>
                </c:pt>
                <c:pt idx="44">
                  <c:v>-2.6894744609233329E-2</c:v>
                </c:pt>
                <c:pt idx="45">
                  <c:v>-3.0066377638594696E-2</c:v>
                </c:pt>
                <c:pt idx="46">
                  <c:v>-3.3401021609427831E-2</c:v>
                </c:pt>
                <c:pt idx="47">
                  <c:v>-3.6117496336867921E-2</c:v>
                </c:pt>
                <c:pt idx="48">
                  <c:v>-3.6959102423930412E-2</c:v>
                </c:pt>
                <c:pt idx="49">
                  <c:v>-3.8998283377219056E-2</c:v>
                </c:pt>
                <c:pt idx="50">
                  <c:v>-3.9749120037904179E-2</c:v>
                </c:pt>
                <c:pt idx="51">
                  <c:v>-4.3364026490930629E-2</c:v>
                </c:pt>
                <c:pt idx="52">
                  <c:v>-4.3383447996711191E-2</c:v>
                </c:pt>
                <c:pt idx="53">
                  <c:v>-4.3422300324586327E-2</c:v>
                </c:pt>
                <c:pt idx="54">
                  <c:v>-4.6351733376195109E-2</c:v>
                </c:pt>
                <c:pt idx="55">
                  <c:v>-4.7189935517372023E-2</c:v>
                </c:pt>
                <c:pt idx="56">
                  <c:v>-5.1050246200280647E-2</c:v>
                </c:pt>
                <c:pt idx="57">
                  <c:v>-5.4240297311958896E-2</c:v>
                </c:pt>
                <c:pt idx="58">
                  <c:v>-5.7352180768254518E-2</c:v>
                </c:pt>
                <c:pt idx="59">
                  <c:v>-6.4991240736062522E-2</c:v>
                </c:pt>
                <c:pt idx="60">
                  <c:v>-6.9274626687984134E-2</c:v>
                </c:pt>
                <c:pt idx="61">
                  <c:v>-7.3714166677791751E-2</c:v>
                </c:pt>
                <c:pt idx="62">
                  <c:v>-7.9364431231136304E-2</c:v>
                </c:pt>
                <c:pt idx="63">
                  <c:v>-8.3125789677346046E-2</c:v>
                </c:pt>
                <c:pt idx="64">
                  <c:v>-8.7928383416103997E-2</c:v>
                </c:pt>
                <c:pt idx="65">
                  <c:v>-9.2843083467079437E-2</c:v>
                </c:pt>
                <c:pt idx="66">
                  <c:v>-9.5792688980569196E-2</c:v>
                </c:pt>
                <c:pt idx="67">
                  <c:v>-9.7068730511172069E-2</c:v>
                </c:pt>
                <c:pt idx="68">
                  <c:v>-9.7175390270942172E-2</c:v>
                </c:pt>
                <c:pt idx="69">
                  <c:v>-0.10088557906464826</c:v>
                </c:pt>
                <c:pt idx="70">
                  <c:v>-0.11220072899699862</c:v>
                </c:pt>
                <c:pt idx="71">
                  <c:v>-0.12073332113737739</c:v>
                </c:pt>
                <c:pt idx="72">
                  <c:v>-0.12296802029380069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225-42FE-8A75-BDA45A5A5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755584"/>
        <c:axId val="1"/>
      </c:scatterChart>
      <c:valAx>
        <c:axId val="603755584"/>
        <c:scaling>
          <c:orientation val="minMax"/>
          <c:min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7171522084608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5797598627787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3755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617495711835338E-2"/>
          <c:y val="0.91975600272188196"/>
          <c:w val="0.91252216114495122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304800</xdr:colOff>
      <xdr:row>0</xdr:row>
      <xdr:rowOff>76200</xdr:rowOff>
    </xdr:from>
    <xdr:to>
      <xdr:col>27</xdr:col>
      <xdr:colOff>85725</xdr:colOff>
      <xdr:row>18</xdr:row>
      <xdr:rowOff>57150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6FFE757-1A3D-8FDE-DCB6-B30608431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123825</xdr:colOff>
      <xdr:row>0</xdr:row>
      <xdr:rowOff>0</xdr:rowOff>
    </xdr:from>
    <xdr:to>
      <xdr:col>17</xdr:col>
      <xdr:colOff>85725</xdr:colOff>
      <xdr:row>17</xdr:row>
      <xdr:rowOff>152400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DA7596C-A263-730D-49FF-7C80A56372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003.pdf" TargetMode="External"/><Relationship Id="rId2" Type="http://schemas.openxmlformats.org/officeDocument/2006/relationships/hyperlink" Target="http://www.konkoly.hu/cgi-bin/IBVS?5603" TargetMode="External"/><Relationship Id="rId1" Type="http://schemas.openxmlformats.org/officeDocument/2006/relationships/hyperlink" Target="http://www.konkoly.hu/cgi-bin/IBVS?5502" TargetMode="External"/><Relationship Id="rId6" Type="http://schemas.openxmlformats.org/officeDocument/2006/relationships/hyperlink" Target="http://www.konkoly.hu/cgi-bin/IBVS?5894" TargetMode="External"/><Relationship Id="rId5" Type="http://schemas.openxmlformats.org/officeDocument/2006/relationships/hyperlink" Target="http://www.konkoly.hu/cgi-bin/IBVS?5931" TargetMode="External"/><Relationship Id="rId4" Type="http://schemas.openxmlformats.org/officeDocument/2006/relationships/hyperlink" Target="http://vsolj.cetus-net.org/no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20"/>
  <sheetViews>
    <sheetView tabSelected="1" workbookViewId="0">
      <pane xSplit="14" ySplit="22" topLeftCell="O80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75</v>
      </c>
    </row>
    <row r="2" spans="1:6" s="37" customFormat="1" ht="12.95" customHeight="1" x14ac:dyDescent="0.2">
      <c r="A2" s="37" t="s">
        <v>24</v>
      </c>
      <c r="B2" s="38" t="s">
        <v>69</v>
      </c>
    </row>
    <row r="3" spans="1:6" s="37" customFormat="1" ht="12.95" customHeight="1" x14ac:dyDescent="0.2"/>
    <row r="4" spans="1:6" s="37" customFormat="1" ht="12.95" customHeight="1" x14ac:dyDescent="0.2">
      <c r="A4" s="39" t="s">
        <v>0</v>
      </c>
      <c r="C4" s="40">
        <v>28897.341</v>
      </c>
      <c r="D4" s="41">
        <v>2.02074</v>
      </c>
    </row>
    <row r="5" spans="1:6" s="37" customFormat="1" ht="12.95" customHeight="1" x14ac:dyDescent="0.2">
      <c r="A5" s="42" t="s">
        <v>79</v>
      </c>
      <c r="C5" s="43">
        <v>-9.5</v>
      </c>
      <c r="D5" s="37" t="s">
        <v>80</v>
      </c>
    </row>
    <row r="6" spans="1:6" s="37" customFormat="1" ht="12.95" customHeight="1" x14ac:dyDescent="0.2">
      <c r="A6" s="39" t="s">
        <v>1</v>
      </c>
    </row>
    <row r="7" spans="1:6" s="37" customFormat="1" ht="12.95" customHeight="1" x14ac:dyDescent="0.2">
      <c r="A7" s="37" t="s">
        <v>2</v>
      </c>
      <c r="C7" s="37">
        <f>+C4</f>
        <v>28897.341</v>
      </c>
    </row>
    <row r="8" spans="1:6" s="37" customFormat="1" ht="12.95" customHeight="1" x14ac:dyDescent="0.2">
      <c r="A8" s="37" t="s">
        <v>3</v>
      </c>
      <c r="C8" s="37">
        <f>+D4</f>
        <v>2.02074</v>
      </c>
    </row>
    <row r="9" spans="1:6" s="37" customFormat="1" ht="12.95" customHeight="1" x14ac:dyDescent="0.2">
      <c r="A9" s="42" t="s">
        <v>77</v>
      </c>
      <c r="B9" s="44">
        <v>60</v>
      </c>
      <c r="C9" s="42" t="str">
        <f>"F"&amp;B9</f>
        <v>F60</v>
      </c>
      <c r="D9" s="42" t="str">
        <f>"G"&amp;B9</f>
        <v>G60</v>
      </c>
    </row>
    <row r="10" spans="1:6" s="37" customFormat="1" ht="12.95" customHeight="1" thickBot="1" x14ac:dyDescent="0.25">
      <c r="C10" s="45" t="s">
        <v>19</v>
      </c>
      <c r="D10" s="45" t="s">
        <v>20</v>
      </c>
    </row>
    <row r="11" spans="1:6" s="37" customFormat="1" ht="12.95" customHeight="1" x14ac:dyDescent="0.2">
      <c r="A11" s="37" t="s">
        <v>15</v>
      </c>
      <c r="C11" s="46">
        <f ca="1">INTERCEPT(INDIRECT(D9):G1005,INDIRECT(C9):$F1005)</f>
        <v>0.22781049344172211</v>
      </c>
      <c r="D11" s="47">
        <f>+E11*F11</f>
        <v>1.0210804322110842E-7</v>
      </c>
      <c r="E11" s="48">
        <v>1.0210804322110842</v>
      </c>
      <c r="F11" s="37">
        <v>9.9999999999999995E-8</v>
      </c>
    </row>
    <row r="12" spans="1:6" s="37" customFormat="1" ht="12.95" customHeight="1" x14ac:dyDescent="0.2">
      <c r="A12" s="37" t="s">
        <v>16</v>
      </c>
      <c r="C12" s="46">
        <f ca="1">SLOPE(INDIRECT(D9):G1005,INDIRECT(C9):$F1005)</f>
        <v>-2.8023401141913129E-5</v>
      </c>
      <c r="D12" s="47">
        <f>+E12*F12</f>
        <v>1.0382935535448633E-5</v>
      </c>
      <c r="E12" s="49">
        <v>103.82935535448634</v>
      </c>
      <c r="F12" s="37">
        <v>9.9999999999999995E-8</v>
      </c>
    </row>
    <row r="13" spans="1:6" s="37" customFormat="1" ht="12.95" customHeight="1" thickBot="1" x14ac:dyDescent="0.25">
      <c r="A13" s="37" t="s">
        <v>18</v>
      </c>
      <c r="C13" s="47" t="s">
        <v>13</v>
      </c>
      <c r="D13" s="47">
        <f>+E13*F13</f>
        <v>-1.5527190057827302E-9</v>
      </c>
      <c r="E13" s="50">
        <v>-1.55271900578273</v>
      </c>
      <c r="F13" s="37">
        <v>1.0000000000000001E-9</v>
      </c>
    </row>
    <row r="14" spans="1:6" s="37" customFormat="1" ht="12.95" customHeight="1" x14ac:dyDescent="0.2">
      <c r="A14" s="37" t="s">
        <v>23</v>
      </c>
      <c r="E14" s="37">
        <f>SUM(R22:R966)</f>
        <v>3.0620410733458843E-2</v>
      </c>
    </row>
    <row r="15" spans="1:6" s="37" customFormat="1" ht="12.95" customHeight="1" x14ac:dyDescent="0.2">
      <c r="A15" s="51" t="s">
        <v>17</v>
      </c>
      <c r="C15" s="52">
        <f ca="1">(C7+C11)+(C8+C12)*INT(MAX(F21:F3533))</f>
        <v>54863.717709788769</v>
      </c>
      <c r="D15" s="53">
        <f>+C7+INT(MAX(F21:F1588))*C8+D11+D12*INT(MAX(F21:F4023))+D13*INT(MAX(F21:F4050)^2)</f>
        <v>54863.727031979703</v>
      </c>
      <c r="E15" s="46" t="s">
        <v>81</v>
      </c>
      <c r="F15" s="43">
        <v>1</v>
      </c>
    </row>
    <row r="16" spans="1:6" s="37" customFormat="1" ht="12.95" customHeight="1" x14ac:dyDescent="0.2">
      <c r="A16" s="39" t="s">
        <v>4</v>
      </c>
      <c r="C16" s="54">
        <f ca="1">+C8+C12</f>
        <v>2.0207119765988582</v>
      </c>
      <c r="D16" s="53">
        <f>+C8+D12+2*D13*F90</f>
        <v>2.0207129002987356</v>
      </c>
      <c r="E16" s="46" t="s">
        <v>82</v>
      </c>
      <c r="F16" s="55">
        <f ca="1">NOW()+15018.5+$C$5/24</f>
        <v>60370.698628935184</v>
      </c>
    </row>
    <row r="17" spans="1:18" s="37" customFormat="1" ht="12.95" customHeight="1" thickBot="1" x14ac:dyDescent="0.25">
      <c r="A17" s="46" t="s">
        <v>74</v>
      </c>
      <c r="C17" s="37">
        <f>COUNT(C21:C2191)</f>
        <v>73</v>
      </c>
      <c r="E17" s="46" t="s">
        <v>83</v>
      </c>
      <c r="F17" s="55">
        <f ca="1">ROUND(2*(F16-$C$7)/$C$8,0)/2+F15</f>
        <v>15576</v>
      </c>
    </row>
    <row r="18" spans="1:18" s="37" customFormat="1" ht="12.95" customHeight="1" thickTop="1" thickBot="1" x14ac:dyDescent="0.25">
      <c r="A18" s="39" t="s">
        <v>86</v>
      </c>
      <c r="C18" s="56">
        <f ca="1">+C15</f>
        <v>54863.717709788769</v>
      </c>
      <c r="D18" s="57">
        <f ca="1">C16</f>
        <v>2.0207119765988582</v>
      </c>
      <c r="E18" s="46" t="s">
        <v>84</v>
      </c>
      <c r="F18" s="53">
        <f ca="1">ROUND(2*(F16-$C$15)/$C$16,0)/2+F15</f>
        <v>2726.5</v>
      </c>
    </row>
    <row r="19" spans="1:18" s="37" customFormat="1" ht="12.95" customHeight="1" thickBot="1" x14ac:dyDescent="0.25">
      <c r="A19" s="39" t="s">
        <v>87</v>
      </c>
      <c r="C19" s="58">
        <f>+D15</f>
        <v>54863.727031979703</v>
      </c>
      <c r="D19" s="59">
        <f>+D16</f>
        <v>2.0207129002987356</v>
      </c>
      <c r="E19" s="46" t="s">
        <v>85</v>
      </c>
      <c r="F19" s="60">
        <f ca="1">+$C$15+$C$16*F18-15018.5-$C$5/24</f>
        <v>45355.084747318891</v>
      </c>
    </row>
    <row r="20" spans="1:18" s="37" customFormat="1" ht="12.95" customHeight="1" thickBot="1" x14ac:dyDescent="0.25">
      <c r="A20" s="45" t="s">
        <v>5</v>
      </c>
      <c r="B20" s="45" t="s">
        <v>6</v>
      </c>
      <c r="C20" s="45" t="s">
        <v>7</v>
      </c>
      <c r="D20" s="45" t="s">
        <v>12</v>
      </c>
      <c r="E20" s="45" t="s">
        <v>8</v>
      </c>
      <c r="F20" s="45" t="s">
        <v>9</v>
      </c>
      <c r="G20" s="45" t="s">
        <v>10</v>
      </c>
      <c r="H20" s="61" t="s">
        <v>11</v>
      </c>
      <c r="I20" s="61" t="s">
        <v>68</v>
      </c>
      <c r="J20" s="61" t="s">
        <v>92</v>
      </c>
      <c r="K20" s="61" t="s">
        <v>355</v>
      </c>
      <c r="L20" s="61" t="s">
        <v>25</v>
      </c>
      <c r="M20" s="61" t="s">
        <v>26</v>
      </c>
      <c r="N20" s="61" t="s">
        <v>27</v>
      </c>
      <c r="O20" s="61" t="s">
        <v>22</v>
      </c>
      <c r="P20" s="62" t="s">
        <v>21</v>
      </c>
      <c r="Q20" s="45" t="s">
        <v>14</v>
      </c>
    </row>
    <row r="21" spans="1:18" s="37" customFormat="1" ht="12.95" customHeight="1" x14ac:dyDescent="0.2">
      <c r="A21" s="37" t="s">
        <v>11</v>
      </c>
      <c r="C21" s="4">
        <v>28897.341</v>
      </c>
      <c r="D21" s="4" t="s">
        <v>13</v>
      </c>
      <c r="E21" s="37">
        <f t="shared" ref="E21:E52" si="0">+(C21-C$7)/C$8</f>
        <v>0</v>
      </c>
      <c r="F21" s="37">
        <f t="shared" ref="F21:F52" si="1">ROUND(2*E21,0)/2</f>
        <v>0</v>
      </c>
      <c r="H21" s="53">
        <v>0</v>
      </c>
      <c r="Q21" s="63">
        <f t="shared" ref="Q21:Q52" si="2">+C21-15018.5</f>
        <v>13878.841</v>
      </c>
    </row>
    <row r="22" spans="1:18" s="37" customFormat="1" ht="12.95" customHeight="1" x14ac:dyDescent="0.2">
      <c r="A22" s="64" t="s">
        <v>107</v>
      </c>
      <c r="B22" s="65" t="s">
        <v>71</v>
      </c>
      <c r="C22" s="66">
        <v>28897.409</v>
      </c>
      <c r="D22" s="4"/>
      <c r="E22" s="37">
        <f t="shared" si="0"/>
        <v>3.3651038728040969E-2</v>
      </c>
      <c r="F22" s="37">
        <f t="shared" si="1"/>
        <v>0</v>
      </c>
      <c r="G22" s="37">
        <f t="shared" ref="G22:G53" si="3">+C22-(C$7+F22*C$8)</f>
        <v>6.7999999999301508E-2</v>
      </c>
      <c r="K22" s="37">
        <f t="shared" ref="K22:K37" si="4">+G22</f>
        <v>6.7999999999301508E-2</v>
      </c>
      <c r="P22" s="37">
        <f t="shared" ref="P22:P53" si="5">+D$11+D$12*F22+D$13*F22^2</f>
        <v>1.0210804322110842E-7</v>
      </c>
      <c r="Q22" s="63">
        <f t="shared" si="2"/>
        <v>13878.909</v>
      </c>
      <c r="R22" s="37">
        <f t="shared" ref="R22:R53" si="6">+(P22-G22)^2</f>
        <v>4.6239861132215537E-3</v>
      </c>
    </row>
    <row r="23" spans="1:18" s="37" customFormat="1" ht="12.95" customHeight="1" x14ac:dyDescent="0.2">
      <c r="A23" s="64" t="s">
        <v>107</v>
      </c>
      <c r="B23" s="65" t="s">
        <v>71</v>
      </c>
      <c r="C23" s="66">
        <v>30374.435000000001</v>
      </c>
      <c r="D23" s="4"/>
      <c r="E23" s="37">
        <f t="shared" si="0"/>
        <v>730.96687352158165</v>
      </c>
      <c r="F23" s="37">
        <f t="shared" si="1"/>
        <v>731</v>
      </c>
      <c r="G23" s="37">
        <f t="shared" si="3"/>
        <v>-6.6940000000613509E-2</v>
      </c>
      <c r="K23" s="37">
        <f t="shared" si="4"/>
        <v>-6.6940000000613509E-2</v>
      </c>
      <c r="P23" s="37">
        <f t="shared" si="5"/>
        <v>6.7603155038071065E-3</v>
      </c>
      <c r="Q23" s="63">
        <f t="shared" si="2"/>
        <v>15355.935000000001</v>
      </c>
      <c r="R23" s="37">
        <f t="shared" si="6"/>
        <v>5.4317365054511423E-3</v>
      </c>
    </row>
    <row r="24" spans="1:18" s="37" customFormat="1" ht="12.95" customHeight="1" x14ac:dyDescent="0.2">
      <c r="A24" s="64" t="s">
        <v>107</v>
      </c>
      <c r="B24" s="65" t="s">
        <v>71</v>
      </c>
      <c r="C24" s="66">
        <v>30750.33</v>
      </c>
      <c r="D24" s="4"/>
      <c r="E24" s="37">
        <f t="shared" si="0"/>
        <v>916.9853617981538</v>
      </c>
      <c r="F24" s="37">
        <f t="shared" si="1"/>
        <v>917</v>
      </c>
      <c r="G24" s="37">
        <f t="shared" si="3"/>
        <v>-2.9579999998532003E-2</v>
      </c>
      <c r="K24" s="37">
        <f t="shared" si="4"/>
        <v>-2.9579999998532003E-2</v>
      </c>
      <c r="P24" s="37">
        <f t="shared" si="5"/>
        <v>8.2155896619959829E-3</v>
      </c>
      <c r="Q24" s="63">
        <f t="shared" si="2"/>
        <v>15731.830000000002</v>
      </c>
      <c r="R24" s="37">
        <f t="shared" si="6"/>
        <v>1.4285065977870097E-3</v>
      </c>
    </row>
    <row r="25" spans="1:18" s="37" customFormat="1" ht="12.95" customHeight="1" x14ac:dyDescent="0.2">
      <c r="A25" s="64" t="s">
        <v>107</v>
      </c>
      <c r="B25" s="65" t="s">
        <v>71</v>
      </c>
      <c r="C25" s="66">
        <v>31362.617999999999</v>
      </c>
      <c r="D25" s="4"/>
      <c r="E25" s="37">
        <f t="shared" si="0"/>
        <v>1219.987232400011</v>
      </c>
      <c r="F25" s="37">
        <f t="shared" si="1"/>
        <v>1220</v>
      </c>
      <c r="G25" s="37">
        <f t="shared" si="3"/>
        <v>-2.5800000003073364E-2</v>
      </c>
      <c r="K25" s="37">
        <f t="shared" si="4"/>
        <v>-2.5800000003073364E-2</v>
      </c>
      <c r="P25" s="37">
        <f t="shared" si="5"/>
        <v>1.0356216493083537E-2</v>
      </c>
      <c r="Q25" s="63">
        <f t="shared" si="2"/>
        <v>16344.117999999999</v>
      </c>
      <c r="R25" s="37">
        <f t="shared" si="6"/>
        <v>1.3072719913169682E-3</v>
      </c>
    </row>
    <row r="26" spans="1:18" s="37" customFormat="1" ht="12.95" customHeight="1" x14ac:dyDescent="0.2">
      <c r="A26" s="64" t="s">
        <v>107</v>
      </c>
      <c r="B26" s="65" t="s">
        <v>71</v>
      </c>
      <c r="C26" s="66">
        <v>31746.621999999999</v>
      </c>
      <c r="D26" s="4"/>
      <c r="E26" s="37">
        <f t="shared" si="0"/>
        <v>1410.0186070449436</v>
      </c>
      <c r="F26" s="37">
        <f t="shared" si="1"/>
        <v>1410</v>
      </c>
      <c r="G26" s="37">
        <f t="shared" si="3"/>
        <v>3.7599999999656575E-2</v>
      </c>
      <c r="K26" s="37">
        <f t="shared" si="4"/>
        <v>3.7599999999656575E-2</v>
      </c>
      <c r="P26" s="37">
        <f t="shared" si="5"/>
        <v>1.1553080557629146E-2</v>
      </c>
      <c r="Q26" s="63">
        <f t="shared" si="2"/>
        <v>16728.121999999999</v>
      </c>
      <c r="R26" s="37">
        <f t="shared" si="6"/>
        <v>6.7844201241946652E-4</v>
      </c>
    </row>
    <row r="27" spans="1:18" s="37" customFormat="1" ht="12.95" customHeight="1" x14ac:dyDescent="0.2">
      <c r="A27" s="64" t="s">
        <v>107</v>
      </c>
      <c r="B27" s="65" t="s">
        <v>71</v>
      </c>
      <c r="C27" s="66">
        <v>33595.525000000001</v>
      </c>
      <c r="D27" s="4"/>
      <c r="E27" s="37">
        <f t="shared" si="0"/>
        <v>2324.981937310095</v>
      </c>
      <c r="F27" s="37">
        <f t="shared" si="1"/>
        <v>2325</v>
      </c>
      <c r="G27" s="37">
        <f t="shared" si="3"/>
        <v>-3.650000000197906E-2</v>
      </c>
      <c r="K27" s="37">
        <f t="shared" si="4"/>
        <v>-3.650000000197906E-2</v>
      </c>
      <c r="P27" s="37">
        <f t="shared" si="5"/>
        <v>1.5747010552327023E-2</v>
      </c>
      <c r="Q27" s="63">
        <f t="shared" si="2"/>
        <v>18577.025000000001</v>
      </c>
      <c r="R27" s="37">
        <f t="shared" si="6"/>
        <v>2.7297501118617711E-3</v>
      </c>
    </row>
    <row r="28" spans="1:18" s="37" customFormat="1" ht="12.95" customHeight="1" x14ac:dyDescent="0.2">
      <c r="A28" s="64" t="s">
        <v>107</v>
      </c>
      <c r="B28" s="65" t="s">
        <v>71</v>
      </c>
      <c r="C28" s="66">
        <v>34282.597000000002</v>
      </c>
      <c r="D28" s="4"/>
      <c r="E28" s="37">
        <f t="shared" si="0"/>
        <v>2664.9920326217134</v>
      </c>
      <c r="F28" s="37">
        <f t="shared" si="1"/>
        <v>2665</v>
      </c>
      <c r="G28" s="37">
        <f t="shared" si="3"/>
        <v>-1.6100000000733417E-2</v>
      </c>
      <c r="K28" s="37">
        <f t="shared" si="4"/>
        <v>-1.6100000000733417E-2</v>
      </c>
      <c r="P28" s="37">
        <f t="shared" si="5"/>
        <v>1.6642865569168577E-2</v>
      </c>
      <c r="Q28" s="63">
        <f t="shared" si="2"/>
        <v>19264.097000000002</v>
      </c>
      <c r="R28" s="37">
        <f t="shared" si="6"/>
        <v>1.0720952457286736E-3</v>
      </c>
    </row>
    <row r="29" spans="1:18" s="37" customFormat="1" ht="12.95" customHeight="1" x14ac:dyDescent="0.2">
      <c r="A29" s="64" t="s">
        <v>107</v>
      </c>
      <c r="B29" s="65" t="s">
        <v>71</v>
      </c>
      <c r="C29" s="66">
        <v>34442.309000000001</v>
      </c>
      <c r="D29" s="4"/>
      <c r="E29" s="37">
        <f t="shared" si="0"/>
        <v>2744.0284252303613</v>
      </c>
      <c r="F29" s="37">
        <f t="shared" si="1"/>
        <v>2744</v>
      </c>
      <c r="G29" s="37">
        <f t="shared" si="3"/>
        <v>5.7439999996859115E-2</v>
      </c>
      <c r="K29" s="37">
        <f t="shared" si="4"/>
        <v>5.7439999996859115E-2</v>
      </c>
      <c r="P29" s="37">
        <f t="shared" si="5"/>
        <v>1.6799623565388992E-2</v>
      </c>
      <c r="Q29" s="63">
        <f t="shared" si="2"/>
        <v>19423.809000000001</v>
      </c>
      <c r="R29" s="37">
        <f t="shared" si="6"/>
        <v>1.6516401964915921E-3</v>
      </c>
    </row>
    <row r="30" spans="1:18" s="37" customFormat="1" ht="12.95" customHeight="1" x14ac:dyDescent="0.2">
      <c r="A30" s="64" t="s">
        <v>107</v>
      </c>
      <c r="B30" s="65" t="s">
        <v>71</v>
      </c>
      <c r="C30" s="66">
        <v>34454.351000000002</v>
      </c>
      <c r="D30" s="4"/>
      <c r="E30" s="37">
        <f t="shared" si="0"/>
        <v>2749.9876282945861</v>
      </c>
      <c r="F30" s="37">
        <f t="shared" si="1"/>
        <v>2750</v>
      </c>
      <c r="G30" s="37">
        <f t="shared" si="3"/>
        <v>-2.5000000001455192E-2</v>
      </c>
      <c r="K30" s="37">
        <f t="shared" si="4"/>
        <v>-2.5000000001455192E-2</v>
      </c>
      <c r="P30" s="37">
        <f t="shared" si="5"/>
        <v>1.6810737349295064E-2</v>
      </c>
      <c r="Q30" s="63">
        <f t="shared" si="2"/>
        <v>19435.851000000002</v>
      </c>
      <c r="R30" s="37">
        <f t="shared" si="6"/>
        <v>1.7481377578134226E-3</v>
      </c>
    </row>
    <row r="31" spans="1:18" s="37" customFormat="1" ht="12.95" customHeight="1" x14ac:dyDescent="0.2">
      <c r="A31" s="64" t="s">
        <v>107</v>
      </c>
      <c r="B31" s="65" t="s">
        <v>71</v>
      </c>
      <c r="C31" s="66">
        <v>34662.565000000002</v>
      </c>
      <c r="D31" s="4"/>
      <c r="E31" s="37">
        <f t="shared" si="0"/>
        <v>2853.0261191444729</v>
      </c>
      <c r="F31" s="37">
        <f t="shared" si="1"/>
        <v>2853</v>
      </c>
      <c r="G31" s="37">
        <f t="shared" si="3"/>
        <v>5.2779999998165295E-2</v>
      </c>
      <c r="K31" s="37">
        <f t="shared" si="4"/>
        <v>5.2779999998165295E-2</v>
      </c>
      <c r="P31" s="37">
        <f t="shared" si="5"/>
        <v>1.6984091596738009E-2</v>
      </c>
      <c r="Q31" s="63">
        <f t="shared" si="2"/>
        <v>19644.065000000002</v>
      </c>
      <c r="R31" s="37">
        <f t="shared" si="6"/>
        <v>1.2813470582833722E-3</v>
      </c>
    </row>
    <row r="32" spans="1:18" s="37" customFormat="1" ht="12.95" customHeight="1" x14ac:dyDescent="0.2">
      <c r="A32" s="64" t="s">
        <v>107</v>
      </c>
      <c r="B32" s="65" t="s">
        <v>71</v>
      </c>
      <c r="C32" s="66">
        <v>34664.559000000001</v>
      </c>
      <c r="D32" s="4"/>
      <c r="E32" s="37">
        <f t="shared" si="0"/>
        <v>2854.0128863683603</v>
      </c>
      <c r="F32" s="37">
        <f t="shared" si="1"/>
        <v>2854</v>
      </c>
      <c r="G32" s="37">
        <f t="shared" si="3"/>
        <v>2.6040000004286412E-2</v>
      </c>
      <c r="K32" s="37">
        <f t="shared" si="4"/>
        <v>2.6040000004286412E-2</v>
      </c>
      <c r="P32" s="37">
        <f t="shared" si="5"/>
        <v>1.6985613164907452E-2</v>
      </c>
      <c r="Q32" s="63">
        <f t="shared" si="2"/>
        <v>19646.059000000001</v>
      </c>
      <c r="R32" s="37">
        <f t="shared" si="6"/>
        <v>8.1981921037118914E-5</v>
      </c>
    </row>
    <row r="33" spans="1:32" s="37" customFormat="1" ht="12.95" customHeight="1" x14ac:dyDescent="0.2">
      <c r="A33" s="64" t="s">
        <v>107</v>
      </c>
      <c r="B33" s="65" t="s">
        <v>71</v>
      </c>
      <c r="C33" s="66">
        <v>35129.347000000002</v>
      </c>
      <c r="D33" s="4"/>
      <c r="E33" s="37">
        <f t="shared" si="0"/>
        <v>3084.0216950226163</v>
      </c>
      <c r="F33" s="37">
        <f t="shared" si="1"/>
        <v>3084</v>
      </c>
      <c r="G33" s="37">
        <f t="shared" si="3"/>
        <v>4.3839999998454005E-2</v>
      </c>
      <c r="K33" s="37">
        <f t="shared" si="4"/>
        <v>4.3839999998454005E-2</v>
      </c>
      <c r="P33" s="37">
        <f t="shared" si="5"/>
        <v>1.7253077883102937E-2</v>
      </c>
      <c r="Q33" s="63">
        <f t="shared" si="2"/>
        <v>20110.847000000002</v>
      </c>
      <c r="R33" s="37">
        <f t="shared" si="6"/>
        <v>7.0686442756774366E-4</v>
      </c>
    </row>
    <row r="34" spans="1:32" s="37" customFormat="1" ht="12.95" customHeight="1" x14ac:dyDescent="0.2">
      <c r="A34" s="64" t="s">
        <v>107</v>
      </c>
      <c r="B34" s="65" t="s">
        <v>71</v>
      </c>
      <c r="C34" s="66">
        <v>35131.351999999999</v>
      </c>
      <c r="D34" s="4"/>
      <c r="E34" s="37">
        <f t="shared" si="0"/>
        <v>3085.0139057968854</v>
      </c>
      <c r="F34" s="37">
        <f t="shared" si="1"/>
        <v>3085</v>
      </c>
      <c r="G34" s="37">
        <f t="shared" si="3"/>
        <v>2.8099999995902181E-2</v>
      </c>
      <c r="K34" s="37">
        <f t="shared" si="4"/>
        <v>2.8099999995902181E-2</v>
      </c>
      <c r="P34" s="37">
        <f t="shared" si="5"/>
        <v>1.725388209509171E-2</v>
      </c>
      <c r="Q34" s="63">
        <f t="shared" si="2"/>
        <v>20112.851999999999</v>
      </c>
      <c r="R34" s="37">
        <f t="shared" si="6"/>
        <v>1.1763827351828132E-4</v>
      </c>
    </row>
    <row r="35" spans="1:32" s="37" customFormat="1" ht="12.95" customHeight="1" x14ac:dyDescent="0.2">
      <c r="A35" s="64" t="s">
        <v>107</v>
      </c>
      <c r="B35" s="65" t="s">
        <v>71</v>
      </c>
      <c r="C35" s="66">
        <v>36596.345000000001</v>
      </c>
      <c r="D35" s="4"/>
      <c r="E35" s="37">
        <f t="shared" si="0"/>
        <v>3809.9923790294647</v>
      </c>
      <c r="F35" s="37">
        <f t="shared" si="1"/>
        <v>3810</v>
      </c>
      <c r="G35" s="37">
        <f t="shared" si="3"/>
        <v>-1.5399999996589031E-2</v>
      </c>
      <c r="K35" s="37">
        <f t="shared" si="4"/>
        <v>-1.5399999996589031E-2</v>
      </c>
      <c r="P35" s="37">
        <f t="shared" si="5"/>
        <v>1.7019662138259822E-2</v>
      </c>
      <c r="Q35" s="63">
        <f t="shared" si="2"/>
        <v>21577.845000000001</v>
      </c>
      <c r="R35" s="37">
        <f t="shared" si="6"/>
        <v>1.0510344929377526E-3</v>
      </c>
    </row>
    <row r="36" spans="1:32" s="37" customFormat="1" ht="12.95" customHeight="1" x14ac:dyDescent="0.2">
      <c r="A36" s="64" t="s">
        <v>107</v>
      </c>
      <c r="B36" s="65" t="s">
        <v>71</v>
      </c>
      <c r="C36" s="66">
        <v>36598.357000000004</v>
      </c>
      <c r="D36" s="4"/>
      <c r="E36" s="37">
        <f t="shared" si="0"/>
        <v>3810.9880538812531</v>
      </c>
      <c r="F36" s="37">
        <f t="shared" si="1"/>
        <v>3811</v>
      </c>
      <c r="G36" s="37">
        <f t="shared" si="3"/>
        <v>-2.4139999994076788E-2</v>
      </c>
      <c r="K36" s="37">
        <f t="shared" si="4"/>
        <v>-2.4139999994076788E-2</v>
      </c>
      <c r="P36" s="37">
        <f t="shared" si="5"/>
        <v>1.7018211802252201E-2</v>
      </c>
      <c r="Q36" s="63">
        <f t="shared" si="2"/>
        <v>21579.857000000004</v>
      </c>
      <c r="R36" s="37">
        <f t="shared" si="6"/>
        <v>1.6939983982714748E-3</v>
      </c>
    </row>
    <row r="37" spans="1:32" x14ac:dyDescent="0.2">
      <c r="A37" s="34" t="s">
        <v>107</v>
      </c>
      <c r="B37" s="36" t="s">
        <v>71</v>
      </c>
      <c r="C37" s="35">
        <v>36598.385000000002</v>
      </c>
      <c r="D37" s="13"/>
      <c r="E37">
        <f t="shared" si="0"/>
        <v>3811.0019101913167</v>
      </c>
      <c r="F37">
        <f t="shared" si="1"/>
        <v>3811</v>
      </c>
      <c r="G37">
        <f t="shared" si="3"/>
        <v>3.8600000043516047E-3</v>
      </c>
      <c r="K37">
        <f t="shared" si="4"/>
        <v>3.8600000043516047E-3</v>
      </c>
      <c r="P37">
        <f t="shared" si="5"/>
        <v>1.7018211802252201E-2</v>
      </c>
      <c r="Q37" s="2">
        <f t="shared" si="2"/>
        <v>21579.885000000002</v>
      </c>
      <c r="R37">
        <f t="shared" si="6"/>
        <v>1.7313853771841044E-4</v>
      </c>
    </row>
    <row r="38" spans="1:32" x14ac:dyDescent="0.2">
      <c r="A38" t="s">
        <v>29</v>
      </c>
      <c r="C38" s="13">
        <v>42448.409</v>
      </c>
      <c r="D38" s="13"/>
      <c r="E38">
        <f t="shared" si="0"/>
        <v>6705.9928541029522</v>
      </c>
      <c r="F38">
        <f t="shared" si="1"/>
        <v>6706</v>
      </c>
      <c r="G38">
        <f t="shared" si="3"/>
        <v>-1.4439999999012798E-2</v>
      </c>
      <c r="I38">
        <f t="shared" ref="I38:I61" si="7">+G38</f>
        <v>-1.4439999999012798E-2</v>
      </c>
      <c r="P38">
        <f t="shared" si="5"/>
        <v>-1.9838286677416328E-4</v>
      </c>
      <c r="Q38" s="2">
        <f t="shared" si="2"/>
        <v>27429.909</v>
      </c>
      <c r="R38">
        <f t="shared" si="6"/>
        <v>2.0282365854127301E-4</v>
      </c>
      <c r="AB38">
        <v>10</v>
      </c>
      <c r="AD38" t="s">
        <v>28</v>
      </c>
      <c r="AF38" t="s">
        <v>30</v>
      </c>
    </row>
    <row r="39" spans="1:32" x14ac:dyDescent="0.2">
      <c r="A39" t="s">
        <v>29</v>
      </c>
      <c r="C39" s="13">
        <v>42448.411999999997</v>
      </c>
      <c r="D39" s="13"/>
      <c r="E39">
        <f t="shared" si="0"/>
        <v>6705.9943387076</v>
      </c>
      <c r="F39">
        <f t="shared" si="1"/>
        <v>6706</v>
      </c>
      <c r="G39">
        <f t="shared" si="3"/>
        <v>-1.1440000002039596E-2</v>
      </c>
      <c r="I39">
        <f t="shared" si="7"/>
        <v>-1.1440000002039596E-2</v>
      </c>
      <c r="P39">
        <f t="shared" si="5"/>
        <v>-1.9838286677416328E-4</v>
      </c>
      <c r="Q39" s="2">
        <f t="shared" si="2"/>
        <v>27429.911999999997</v>
      </c>
      <c r="R39">
        <f t="shared" si="6"/>
        <v>1.2637395581589341E-4</v>
      </c>
      <c r="AB39">
        <v>9</v>
      </c>
      <c r="AD39" t="s">
        <v>31</v>
      </c>
      <c r="AF39" t="s">
        <v>30</v>
      </c>
    </row>
    <row r="40" spans="1:32" x14ac:dyDescent="0.2">
      <c r="A40" t="s">
        <v>29</v>
      </c>
      <c r="C40" s="13">
        <v>42450.427000000003</v>
      </c>
      <c r="D40" s="13"/>
      <c r="E40">
        <f t="shared" si="0"/>
        <v>6706.9914981640404</v>
      </c>
      <c r="F40">
        <f t="shared" si="1"/>
        <v>6707</v>
      </c>
      <c r="G40">
        <f t="shared" si="3"/>
        <v>-1.7179999995278195E-2</v>
      </c>
      <c r="I40">
        <f t="shared" si="7"/>
        <v>-1.7179999995278195E-2</v>
      </c>
      <c r="P40">
        <f t="shared" si="5"/>
        <v>-2.0882655126326644E-4</v>
      </c>
      <c r="Q40" s="2">
        <f t="shared" si="2"/>
        <v>27431.927000000003</v>
      </c>
      <c r="R40">
        <f t="shared" si="6"/>
        <v>2.880207280668375E-4</v>
      </c>
      <c r="AB40">
        <v>9</v>
      </c>
      <c r="AD40" t="s">
        <v>31</v>
      </c>
      <c r="AF40" t="s">
        <v>30</v>
      </c>
    </row>
    <row r="41" spans="1:32" x14ac:dyDescent="0.2">
      <c r="A41" t="s">
        <v>29</v>
      </c>
      <c r="C41" s="13">
        <v>42450.430999999997</v>
      </c>
      <c r="D41" s="13"/>
      <c r="E41">
        <f t="shared" si="0"/>
        <v>6706.9934776369037</v>
      </c>
      <c r="F41">
        <f t="shared" si="1"/>
        <v>6707</v>
      </c>
      <c r="G41">
        <f t="shared" si="3"/>
        <v>-1.3180000001739245E-2</v>
      </c>
      <c r="I41">
        <f t="shared" si="7"/>
        <v>-1.3180000001739245E-2</v>
      </c>
      <c r="P41">
        <f t="shared" si="5"/>
        <v>-2.0882655126326644E-4</v>
      </c>
      <c r="Q41" s="2">
        <f t="shared" si="2"/>
        <v>27431.930999999997</v>
      </c>
      <c r="R41">
        <f t="shared" si="6"/>
        <v>1.6825134068233289E-4</v>
      </c>
      <c r="AB41">
        <v>8</v>
      </c>
      <c r="AD41" t="s">
        <v>28</v>
      </c>
      <c r="AF41" t="s">
        <v>30</v>
      </c>
    </row>
    <row r="42" spans="1:32" x14ac:dyDescent="0.2">
      <c r="A42" t="s">
        <v>32</v>
      </c>
      <c r="C42" s="13">
        <v>42828.315999999999</v>
      </c>
      <c r="D42" s="13"/>
      <c r="E42">
        <f t="shared" si="0"/>
        <v>6893.9967536644981</v>
      </c>
      <c r="F42">
        <f t="shared" si="1"/>
        <v>6894</v>
      </c>
      <c r="G42">
        <f t="shared" si="3"/>
        <v>-6.5600000016274862E-3</v>
      </c>
      <c r="I42">
        <f t="shared" si="7"/>
        <v>-6.5600000016274862E-3</v>
      </c>
      <c r="P42">
        <f t="shared" si="5"/>
        <v>-2.2163829400951018E-3</v>
      </c>
      <c r="Q42" s="2">
        <f t="shared" si="2"/>
        <v>27809.815999999999</v>
      </c>
      <c r="R42">
        <f t="shared" si="6"/>
        <v>1.8867009177235226E-5</v>
      </c>
      <c r="AB42">
        <v>11</v>
      </c>
      <c r="AD42" t="s">
        <v>31</v>
      </c>
      <c r="AF42" t="s">
        <v>30</v>
      </c>
    </row>
    <row r="43" spans="1:32" x14ac:dyDescent="0.2">
      <c r="A43" t="s">
        <v>32</v>
      </c>
      <c r="C43" s="13">
        <v>42830.336000000003</v>
      </c>
      <c r="D43" s="13"/>
      <c r="E43">
        <f t="shared" si="0"/>
        <v>6894.9963874620198</v>
      </c>
      <c r="F43">
        <f t="shared" si="1"/>
        <v>6895</v>
      </c>
      <c r="G43">
        <f t="shared" si="3"/>
        <v>-7.299999997485429E-3</v>
      </c>
      <c r="I43">
        <f t="shared" si="7"/>
        <v>-7.299999997485429E-3</v>
      </c>
      <c r="P43">
        <f t="shared" si="5"/>
        <v>-2.2274104469303946E-3</v>
      </c>
      <c r="Q43" s="2">
        <f t="shared" si="2"/>
        <v>27811.836000000003</v>
      </c>
      <c r="R43">
        <f t="shared" si="6"/>
        <v>2.5731164748400128E-5</v>
      </c>
      <c r="AA43" t="s">
        <v>33</v>
      </c>
      <c r="AB43">
        <v>7</v>
      </c>
      <c r="AD43" t="s">
        <v>31</v>
      </c>
      <c r="AF43" t="s">
        <v>30</v>
      </c>
    </row>
    <row r="44" spans="1:32" x14ac:dyDescent="0.2">
      <c r="A44" t="s">
        <v>32</v>
      </c>
      <c r="C44" s="13">
        <v>42832.345999999998</v>
      </c>
      <c r="D44" s="13"/>
      <c r="E44">
        <f t="shared" si="0"/>
        <v>6895.9910725773716</v>
      </c>
      <c r="F44">
        <f t="shared" si="1"/>
        <v>6896</v>
      </c>
      <c r="G44">
        <f t="shared" si="3"/>
        <v>-1.8040000002656598E-2</v>
      </c>
      <c r="I44">
        <f t="shared" si="7"/>
        <v>-1.8040000002656598E-2</v>
      </c>
      <c r="P44">
        <f t="shared" si="5"/>
        <v>-2.2384410592036774E-3</v>
      </c>
      <c r="Q44" s="2">
        <f t="shared" si="2"/>
        <v>27813.845999999998</v>
      </c>
      <c r="R44">
        <f t="shared" si="6"/>
        <v>2.4968926504341694E-4</v>
      </c>
      <c r="AA44" t="s">
        <v>33</v>
      </c>
      <c r="AB44">
        <v>12</v>
      </c>
      <c r="AD44" t="s">
        <v>34</v>
      </c>
      <c r="AF44" t="s">
        <v>30</v>
      </c>
    </row>
    <row r="45" spans="1:32" x14ac:dyDescent="0.2">
      <c r="A45" t="s">
        <v>35</v>
      </c>
      <c r="C45" s="13">
        <v>43127.387000000002</v>
      </c>
      <c r="D45" s="13"/>
      <c r="E45">
        <f t="shared" si="0"/>
        <v>7041.997486069461</v>
      </c>
      <c r="F45">
        <f t="shared" si="1"/>
        <v>7042</v>
      </c>
      <c r="G45">
        <f t="shared" si="3"/>
        <v>-5.0799999953596853E-3</v>
      </c>
      <c r="I45">
        <f t="shared" si="7"/>
        <v>-5.0799999953596853E-3</v>
      </c>
      <c r="P45">
        <f t="shared" si="5"/>
        <v>-3.8822349064077527E-3</v>
      </c>
      <c r="Q45" s="2">
        <f t="shared" si="2"/>
        <v>28108.887000000002</v>
      </c>
      <c r="R45">
        <f t="shared" si="6"/>
        <v>1.434641208312031E-6</v>
      </c>
      <c r="AA45" t="s">
        <v>33</v>
      </c>
      <c r="AB45">
        <v>6</v>
      </c>
      <c r="AD45" t="s">
        <v>31</v>
      </c>
      <c r="AF45" t="s">
        <v>30</v>
      </c>
    </row>
    <row r="46" spans="1:32" x14ac:dyDescent="0.2">
      <c r="A46" t="s">
        <v>36</v>
      </c>
      <c r="C46" s="13">
        <v>43218.311000000002</v>
      </c>
      <c r="D46" s="13"/>
      <c r="E46">
        <f t="shared" si="0"/>
        <v>7086.9928837950456</v>
      </c>
      <c r="F46">
        <f t="shared" si="1"/>
        <v>7087</v>
      </c>
      <c r="G46">
        <f t="shared" si="3"/>
        <v>-1.4380000000528526E-2</v>
      </c>
      <c r="I46">
        <f t="shared" si="7"/>
        <v>-1.4380000000528526E-2</v>
      </c>
      <c r="P46">
        <f t="shared" si="5"/>
        <v>-4.4022293147842478E-3</v>
      </c>
      <c r="Q46" s="2">
        <f t="shared" si="2"/>
        <v>28199.811000000002</v>
      </c>
      <c r="R46">
        <f t="shared" si="6"/>
        <v>9.9555907857297834E-5</v>
      </c>
      <c r="AA46" t="s">
        <v>33</v>
      </c>
      <c r="AB46">
        <v>7</v>
      </c>
      <c r="AD46" t="s">
        <v>31</v>
      </c>
      <c r="AF46" t="s">
        <v>30</v>
      </c>
    </row>
    <row r="47" spans="1:32" x14ac:dyDescent="0.2">
      <c r="A47" t="s">
        <v>37</v>
      </c>
      <c r="C47" s="13">
        <v>43519.4</v>
      </c>
      <c r="D47" s="13"/>
      <c r="E47">
        <f t="shared" si="0"/>
        <v>7235.9922602610932</v>
      </c>
      <c r="F47">
        <f t="shared" si="1"/>
        <v>7236</v>
      </c>
      <c r="G47">
        <f t="shared" si="3"/>
        <v>-1.5639999997802079E-2</v>
      </c>
      <c r="I47">
        <f t="shared" si="7"/>
        <v>-1.5639999997802079E-2</v>
      </c>
      <c r="P47">
        <f t="shared" si="5"/>
        <v>-6.1688714736564815E-3</v>
      </c>
      <c r="Q47" s="2">
        <f t="shared" si="2"/>
        <v>28500.9</v>
      </c>
      <c r="R47">
        <f t="shared" si="6"/>
        <v>8.9702275520884363E-5</v>
      </c>
      <c r="AA47" t="s">
        <v>33</v>
      </c>
      <c r="AB47">
        <v>11</v>
      </c>
      <c r="AD47" t="s">
        <v>31</v>
      </c>
      <c r="AF47" t="s">
        <v>30</v>
      </c>
    </row>
    <row r="48" spans="1:32" x14ac:dyDescent="0.2">
      <c r="A48" t="s">
        <v>38</v>
      </c>
      <c r="C48" s="13">
        <v>43903.349000000002</v>
      </c>
      <c r="D48" s="13"/>
      <c r="E48">
        <f t="shared" si="0"/>
        <v>7425.9964171541124</v>
      </c>
      <c r="F48">
        <f t="shared" si="1"/>
        <v>7426</v>
      </c>
      <c r="G48">
        <f t="shared" si="3"/>
        <v>-7.2399999990011565E-3</v>
      </c>
      <c r="I48">
        <f t="shared" si="7"/>
        <v>-7.2399999990011565E-3</v>
      </c>
      <c r="P48">
        <f t="shared" si="5"/>
        <v>-8.5216472738506438E-3</v>
      </c>
      <c r="Q48" s="2">
        <f t="shared" si="2"/>
        <v>28884.849000000002</v>
      </c>
      <c r="R48">
        <f t="shared" si="6"/>
        <v>1.6426197371291171E-6</v>
      </c>
      <c r="AA48" t="s">
        <v>33</v>
      </c>
      <c r="AB48">
        <v>7</v>
      </c>
      <c r="AD48" t="s">
        <v>31</v>
      </c>
      <c r="AF48" t="s">
        <v>30</v>
      </c>
    </row>
    <row r="49" spans="1:32" x14ac:dyDescent="0.2">
      <c r="A49" t="s">
        <v>38</v>
      </c>
      <c r="C49" s="13">
        <v>43905.366000000002</v>
      </c>
      <c r="D49" s="13"/>
      <c r="E49">
        <f t="shared" si="0"/>
        <v>7426.9945663469825</v>
      </c>
      <c r="F49">
        <f t="shared" si="1"/>
        <v>7427</v>
      </c>
      <c r="G49">
        <f t="shared" si="3"/>
        <v>-1.0979999999108259E-2</v>
      </c>
      <c r="I49">
        <f t="shared" si="7"/>
        <v>-1.0979999999108259E-2</v>
      </c>
      <c r="P49">
        <f t="shared" si="5"/>
        <v>-8.5343268737080868E-3</v>
      </c>
      <c r="Q49" s="2">
        <f t="shared" si="2"/>
        <v>28886.866000000002</v>
      </c>
      <c r="R49">
        <f t="shared" si="6"/>
        <v>5.9813170363046441E-6</v>
      </c>
      <c r="AA49" t="s">
        <v>33</v>
      </c>
      <c r="AB49">
        <v>6</v>
      </c>
      <c r="AD49" t="s">
        <v>31</v>
      </c>
      <c r="AF49" t="s">
        <v>30</v>
      </c>
    </row>
    <row r="50" spans="1:32" x14ac:dyDescent="0.2">
      <c r="A50" t="s">
        <v>39</v>
      </c>
      <c r="C50" s="13">
        <v>44291.324000000001</v>
      </c>
      <c r="D50" s="13"/>
      <c r="E50">
        <f t="shared" si="0"/>
        <v>7617.9929134871381</v>
      </c>
      <c r="F50">
        <f t="shared" si="1"/>
        <v>7618</v>
      </c>
      <c r="G50">
        <f t="shared" si="3"/>
        <v>-1.4320000002044253E-2</v>
      </c>
      <c r="I50">
        <f t="shared" si="7"/>
        <v>-1.4320000002044253E-2</v>
      </c>
      <c r="P50">
        <f t="shared" si="5"/>
        <v>-1.1013071757859622E-2</v>
      </c>
      <c r="Q50" s="2">
        <f t="shared" si="2"/>
        <v>29272.824000000001</v>
      </c>
      <c r="R50">
        <f t="shared" si="6"/>
        <v>1.0935774412186049E-5</v>
      </c>
      <c r="AA50" t="s">
        <v>33</v>
      </c>
      <c r="AB50">
        <v>10</v>
      </c>
      <c r="AD50" t="s">
        <v>28</v>
      </c>
      <c r="AF50" t="s">
        <v>30</v>
      </c>
    </row>
    <row r="51" spans="1:32" x14ac:dyDescent="0.2">
      <c r="A51" t="s">
        <v>39</v>
      </c>
      <c r="C51" s="13">
        <v>44295.374000000003</v>
      </c>
      <c r="D51" s="13"/>
      <c r="E51">
        <f t="shared" si="0"/>
        <v>7619.9971297643451</v>
      </c>
      <c r="F51">
        <f t="shared" si="1"/>
        <v>7620</v>
      </c>
      <c r="G51">
        <f t="shared" si="3"/>
        <v>-5.7999999989988282E-3</v>
      </c>
      <c r="I51">
        <f t="shared" si="7"/>
        <v>-5.7999999989988282E-3</v>
      </c>
      <c r="P51">
        <f t="shared" si="5"/>
        <v>-1.1039626551208964E-2</v>
      </c>
      <c r="Q51" s="2">
        <f t="shared" si="2"/>
        <v>29276.874000000003</v>
      </c>
      <c r="R51">
        <f t="shared" si="6"/>
        <v>2.7453686406625477E-5</v>
      </c>
      <c r="AA51" t="s">
        <v>33</v>
      </c>
      <c r="AB51">
        <v>9</v>
      </c>
      <c r="AD51" t="s">
        <v>28</v>
      </c>
      <c r="AF51" t="s">
        <v>30</v>
      </c>
    </row>
    <row r="52" spans="1:32" x14ac:dyDescent="0.2">
      <c r="A52" t="s">
        <v>40</v>
      </c>
      <c r="C52" s="13">
        <v>44586.362999999998</v>
      </c>
      <c r="D52" s="13"/>
      <c r="E52">
        <f t="shared" si="0"/>
        <v>7763.9983372427905</v>
      </c>
      <c r="F52">
        <f t="shared" si="1"/>
        <v>7764</v>
      </c>
      <c r="G52">
        <f t="shared" si="3"/>
        <v>-3.3600000024307519E-3</v>
      </c>
      <c r="I52">
        <f t="shared" si="7"/>
        <v>-3.3600000024307519E-3</v>
      </c>
      <c r="P52">
        <f t="shared" si="5"/>
        <v>-1.2984216036738827E-2</v>
      </c>
      <c r="Q52" s="2">
        <f t="shared" si="2"/>
        <v>29567.862999999998</v>
      </c>
      <c r="R52">
        <f t="shared" si="6"/>
        <v>9.2625534275032651E-5</v>
      </c>
      <c r="AA52" t="s">
        <v>33</v>
      </c>
      <c r="AB52">
        <v>6</v>
      </c>
      <c r="AD52" t="s">
        <v>31</v>
      </c>
      <c r="AF52" t="s">
        <v>30</v>
      </c>
    </row>
    <row r="53" spans="1:32" x14ac:dyDescent="0.2">
      <c r="A53" t="s">
        <v>40</v>
      </c>
      <c r="C53" s="13">
        <v>44598.478000000003</v>
      </c>
      <c r="D53" s="13"/>
      <c r="E53">
        <f t="shared" ref="E53:E84" si="8">+(C53-C$7)/C$8</f>
        <v>7769.9936656868285</v>
      </c>
      <c r="F53">
        <f t="shared" ref="F53:F84" si="9">ROUND(2*E53,0)/2</f>
        <v>7770</v>
      </c>
      <c r="G53">
        <f t="shared" si="3"/>
        <v>-1.2799999996786937E-2</v>
      </c>
      <c r="I53">
        <f t="shared" si="7"/>
        <v>-1.2799999996786937E-2</v>
      </c>
      <c r="P53">
        <f t="shared" si="5"/>
        <v>-1.3066638045741111E-2</v>
      </c>
      <c r="Q53" s="2">
        <f t="shared" ref="Q53:Q84" si="10">+C53-15018.5</f>
        <v>29579.978000000003</v>
      </c>
      <c r="R53">
        <f t="shared" si="6"/>
        <v>7.1095849150088307E-8</v>
      </c>
      <c r="AA53" t="s">
        <v>33</v>
      </c>
      <c r="AB53">
        <v>7</v>
      </c>
      <c r="AD53" t="s">
        <v>31</v>
      </c>
      <c r="AF53" t="s">
        <v>30</v>
      </c>
    </row>
    <row r="54" spans="1:32" x14ac:dyDescent="0.2">
      <c r="A54" t="s">
        <v>40</v>
      </c>
      <c r="C54" s="13">
        <v>44602.517</v>
      </c>
      <c r="D54" s="13"/>
      <c r="E54">
        <f t="shared" si="8"/>
        <v>7771.9924384136502</v>
      </c>
      <c r="F54">
        <f t="shared" si="9"/>
        <v>7772</v>
      </c>
      <c r="G54">
        <f t="shared" ref="G54:G85" si="11">+C54-(C$7+F54*C$8)</f>
        <v>-1.5279999999620486E-2</v>
      </c>
      <c r="I54">
        <f t="shared" si="7"/>
        <v>-1.5279999999620486E-2</v>
      </c>
      <c r="P54">
        <f t="shared" ref="P54:P85" si="12">+D$11+D$12*F54+D$13*F54^2</f>
        <v>-1.309413689224595E-2</v>
      </c>
      <c r="Q54" s="2">
        <f t="shared" si="10"/>
        <v>29584.017</v>
      </c>
      <c r="R54">
        <f t="shared" ref="R54:R85" si="13">+(P54-G54)^2</f>
        <v>4.7779975241810623E-6</v>
      </c>
      <c r="AA54" t="s">
        <v>33</v>
      </c>
      <c r="AB54">
        <v>7</v>
      </c>
      <c r="AD54" t="s">
        <v>31</v>
      </c>
      <c r="AF54" t="s">
        <v>30</v>
      </c>
    </row>
    <row r="55" spans="1:32" x14ac:dyDescent="0.2">
      <c r="A55" t="s">
        <v>41</v>
      </c>
      <c r="C55" s="13">
        <v>44683.338000000003</v>
      </c>
      <c r="D55" s="13"/>
      <c r="E55">
        <f t="shared" si="8"/>
        <v>7811.9881825469893</v>
      </c>
      <c r="F55">
        <f t="shared" si="9"/>
        <v>7812</v>
      </c>
      <c r="G55">
        <f t="shared" si="11"/>
        <v>-2.3879999993368983E-2</v>
      </c>
      <c r="I55">
        <f t="shared" si="7"/>
        <v>-2.3879999993368983E-2</v>
      </c>
      <c r="P55">
        <f t="shared" si="12"/>
        <v>-1.3646722390272731E-2</v>
      </c>
      <c r="Q55" s="2">
        <f t="shared" si="10"/>
        <v>29664.838000000003</v>
      </c>
      <c r="R55">
        <f t="shared" si="13"/>
        <v>1.0471997050203138E-4</v>
      </c>
      <c r="AA55" t="s">
        <v>33</v>
      </c>
      <c r="AB55">
        <v>9</v>
      </c>
      <c r="AD55" t="s">
        <v>31</v>
      </c>
      <c r="AF55" t="s">
        <v>30</v>
      </c>
    </row>
    <row r="56" spans="1:32" x14ac:dyDescent="0.2">
      <c r="A56" t="s">
        <v>42</v>
      </c>
      <c r="C56" s="13">
        <v>45295.627</v>
      </c>
      <c r="D56" s="13"/>
      <c r="E56">
        <f t="shared" si="8"/>
        <v>8114.9905480170628</v>
      </c>
      <c r="F56">
        <f t="shared" si="9"/>
        <v>8115</v>
      </c>
      <c r="G56">
        <f t="shared" si="11"/>
        <v>-1.9099999997706618E-2</v>
      </c>
      <c r="I56">
        <f t="shared" si="7"/>
        <v>-1.9099999997706618E-2</v>
      </c>
      <c r="P56">
        <f t="shared" si="12"/>
        <v>-1.7993930071377562E-2</v>
      </c>
      <c r="Q56" s="2">
        <f t="shared" si="10"/>
        <v>30277.127</v>
      </c>
      <c r="R56">
        <f t="shared" si="13"/>
        <v>1.223390681929564E-6</v>
      </c>
      <c r="AA56" t="s">
        <v>33</v>
      </c>
      <c r="AB56">
        <v>6</v>
      </c>
      <c r="AD56" t="s">
        <v>31</v>
      </c>
      <c r="AF56" t="s">
        <v>30</v>
      </c>
    </row>
    <row r="57" spans="1:32" x14ac:dyDescent="0.2">
      <c r="A57" t="s">
        <v>42</v>
      </c>
      <c r="C57" s="13">
        <v>45297.654999999999</v>
      </c>
      <c r="D57" s="13"/>
      <c r="E57">
        <f t="shared" si="8"/>
        <v>8115.9941407603146</v>
      </c>
      <c r="F57">
        <f t="shared" si="9"/>
        <v>8116</v>
      </c>
      <c r="G57">
        <f t="shared" si="11"/>
        <v>-1.1840000006486662E-2</v>
      </c>
      <c r="I57">
        <f t="shared" si="7"/>
        <v>-1.1840000006486662E-2</v>
      </c>
      <c r="P57">
        <f t="shared" si="12"/>
        <v>-1.8008749318024972E-2</v>
      </c>
      <c r="Q57" s="2">
        <f t="shared" si="10"/>
        <v>30279.154999999999</v>
      </c>
      <c r="R57">
        <f t="shared" si="13"/>
        <v>3.8053468068604373E-5</v>
      </c>
      <c r="AA57" t="s">
        <v>33</v>
      </c>
      <c r="AB57">
        <v>11</v>
      </c>
      <c r="AD57" t="s">
        <v>43</v>
      </c>
      <c r="AF57" t="s">
        <v>30</v>
      </c>
    </row>
    <row r="58" spans="1:32" x14ac:dyDescent="0.2">
      <c r="A58" t="s">
        <v>44</v>
      </c>
      <c r="C58" s="13">
        <v>45368.375</v>
      </c>
      <c r="D58" s="13"/>
      <c r="E58">
        <f t="shared" si="8"/>
        <v>8150.9912210378379</v>
      </c>
      <c r="F58">
        <f t="shared" si="9"/>
        <v>8151</v>
      </c>
      <c r="G58">
        <f t="shared" si="11"/>
        <v>-1.773999999568332E-2</v>
      </c>
      <c r="I58">
        <f t="shared" si="7"/>
        <v>-1.773999999568332E-2</v>
      </c>
      <c r="P58">
        <f t="shared" si="12"/>
        <v>-1.8529379376631641E-2</v>
      </c>
      <c r="Q58" s="2">
        <f t="shared" si="10"/>
        <v>30349.875</v>
      </c>
      <c r="R58">
        <f t="shared" si="13"/>
        <v>6.2311980706635495E-7</v>
      </c>
      <c r="AA58" t="s">
        <v>33</v>
      </c>
      <c r="AB58">
        <v>6</v>
      </c>
      <c r="AD58" t="s">
        <v>31</v>
      </c>
      <c r="AF58" t="s">
        <v>30</v>
      </c>
    </row>
    <row r="59" spans="1:32" x14ac:dyDescent="0.2">
      <c r="A59" t="s">
        <v>44</v>
      </c>
      <c r="C59" s="13">
        <v>45368.375999999997</v>
      </c>
      <c r="D59" s="13"/>
      <c r="E59">
        <f t="shared" si="8"/>
        <v>8150.9917159060524</v>
      </c>
      <c r="F59">
        <f t="shared" si="9"/>
        <v>8151</v>
      </c>
      <c r="G59">
        <f t="shared" si="11"/>
        <v>-1.6739999999117572E-2</v>
      </c>
      <c r="I59">
        <f t="shared" si="7"/>
        <v>-1.6739999999117572E-2</v>
      </c>
      <c r="P59">
        <f t="shared" si="12"/>
        <v>-1.8529379376631641E-2</v>
      </c>
      <c r="Q59" s="2">
        <f t="shared" si="10"/>
        <v>30349.875999999997</v>
      </c>
      <c r="R59">
        <f t="shared" si="13"/>
        <v>3.2018785566726381E-6</v>
      </c>
      <c r="AA59" t="s">
        <v>33</v>
      </c>
      <c r="AB59">
        <v>9</v>
      </c>
      <c r="AD59" t="s">
        <v>34</v>
      </c>
      <c r="AF59" t="s">
        <v>30</v>
      </c>
    </row>
    <row r="60" spans="1:32" x14ac:dyDescent="0.2">
      <c r="A60" t="s">
        <v>46</v>
      </c>
      <c r="C60" s="13">
        <v>45370.398999999998</v>
      </c>
      <c r="D60" s="13"/>
      <c r="E60">
        <f t="shared" si="8"/>
        <v>8151.9928343082229</v>
      </c>
      <c r="F60">
        <f t="shared" si="9"/>
        <v>8152</v>
      </c>
      <c r="G60">
        <f t="shared" si="11"/>
        <v>-1.4480000005278271E-2</v>
      </c>
      <c r="I60">
        <f t="shared" si="7"/>
        <v>-1.4480000005278271E-2</v>
      </c>
      <c r="P60">
        <f t="shared" si="12"/>
        <v>-1.8544310419047458E-2</v>
      </c>
      <c r="Q60" s="2">
        <f t="shared" si="10"/>
        <v>30351.898999999998</v>
      </c>
      <c r="R60">
        <f t="shared" si="13"/>
        <v>1.6518619139472662E-5</v>
      </c>
      <c r="AA60" t="s">
        <v>33</v>
      </c>
      <c r="AB60">
        <v>5</v>
      </c>
      <c r="AD60" t="s">
        <v>45</v>
      </c>
      <c r="AF60" t="s">
        <v>30</v>
      </c>
    </row>
    <row r="61" spans="1:32" x14ac:dyDescent="0.2">
      <c r="A61" t="s">
        <v>47</v>
      </c>
      <c r="C61" s="13">
        <v>46057.453999999998</v>
      </c>
      <c r="D61" s="13"/>
      <c r="E61">
        <f t="shared" si="8"/>
        <v>8491.9945168601589</v>
      </c>
      <c r="F61">
        <f t="shared" si="9"/>
        <v>8492</v>
      </c>
      <c r="G61">
        <f t="shared" si="11"/>
        <v>-1.1080000003858004E-2</v>
      </c>
      <c r="I61">
        <f t="shared" si="7"/>
        <v>-1.1080000003858004E-2</v>
      </c>
      <c r="P61">
        <f t="shared" si="12"/>
        <v>-2.3800887081959168E-2</v>
      </c>
      <c r="Q61" s="2">
        <f t="shared" si="10"/>
        <v>31038.953999999998</v>
      </c>
      <c r="R61">
        <f t="shared" si="13"/>
        <v>1.6182096805380118E-4</v>
      </c>
      <c r="AA61" t="s">
        <v>33</v>
      </c>
      <c r="AB61">
        <v>6</v>
      </c>
      <c r="AD61" t="s">
        <v>31</v>
      </c>
      <c r="AF61" t="s">
        <v>30</v>
      </c>
    </row>
    <row r="62" spans="1:32" x14ac:dyDescent="0.2">
      <c r="A62" t="s">
        <v>48</v>
      </c>
      <c r="C62" s="13">
        <v>46059.463000000003</v>
      </c>
      <c r="D62" s="13"/>
      <c r="E62">
        <f t="shared" si="8"/>
        <v>8492.988707107299</v>
      </c>
      <c r="F62">
        <f t="shared" si="9"/>
        <v>8493</v>
      </c>
      <c r="G62">
        <f t="shared" si="11"/>
        <v>-2.2819999998318963E-2</v>
      </c>
      <c r="N62">
        <f>+G62</f>
        <v>-2.2819999998318963E-2</v>
      </c>
      <c r="P62">
        <f t="shared" si="12"/>
        <v>-2.3816877078736948E-2</v>
      </c>
      <c r="Q62" s="2">
        <f t="shared" si="10"/>
        <v>31040.963000000003</v>
      </c>
      <c r="R62">
        <f t="shared" si="13"/>
        <v>9.9376391346268559E-7</v>
      </c>
      <c r="AA62" t="s">
        <v>33</v>
      </c>
      <c r="AF62" t="s">
        <v>49</v>
      </c>
    </row>
    <row r="63" spans="1:32" x14ac:dyDescent="0.2">
      <c r="A63" t="s">
        <v>48</v>
      </c>
      <c r="C63" s="13">
        <v>46061.485000000001</v>
      </c>
      <c r="D63" s="13"/>
      <c r="E63">
        <f t="shared" si="8"/>
        <v>8493.9893306412505</v>
      </c>
      <c r="F63">
        <f t="shared" si="9"/>
        <v>8494</v>
      </c>
      <c r="G63">
        <f t="shared" si="11"/>
        <v>-2.156000000104541E-2</v>
      </c>
      <c r="N63">
        <f>+G63</f>
        <v>-2.156000000104541E-2</v>
      </c>
      <c r="P63">
        <f t="shared" si="12"/>
        <v>-2.3832870180952717E-2</v>
      </c>
      <c r="Q63" s="2">
        <f t="shared" si="10"/>
        <v>31042.985000000001</v>
      </c>
      <c r="R63">
        <f t="shared" si="13"/>
        <v>5.1659388547118766E-6</v>
      </c>
      <c r="AA63" t="s">
        <v>33</v>
      </c>
      <c r="AF63" t="s">
        <v>49</v>
      </c>
    </row>
    <row r="64" spans="1:32" x14ac:dyDescent="0.2">
      <c r="A64" t="s">
        <v>50</v>
      </c>
      <c r="C64" s="13">
        <v>46140.3</v>
      </c>
      <c r="D64" s="13"/>
      <c r="E64">
        <f t="shared" si="8"/>
        <v>8532.9923691321019</v>
      </c>
      <c r="F64">
        <f t="shared" si="9"/>
        <v>8533</v>
      </c>
      <c r="G64">
        <f t="shared" si="11"/>
        <v>-1.5419999996083789E-2</v>
      </c>
      <c r="I64">
        <f>+G64</f>
        <v>-1.5419999996083789E-2</v>
      </c>
      <c r="P64">
        <f t="shared" si="12"/>
        <v>-2.4459023409017261E-2</v>
      </c>
      <c r="Q64" s="2">
        <f t="shared" si="10"/>
        <v>31121.800000000003</v>
      </c>
      <c r="R64">
        <f t="shared" si="13"/>
        <v>8.1703944259559473E-5</v>
      </c>
      <c r="AA64" t="s">
        <v>33</v>
      </c>
      <c r="AB64">
        <v>6</v>
      </c>
      <c r="AD64" t="s">
        <v>31</v>
      </c>
      <c r="AF64" t="s">
        <v>30</v>
      </c>
    </row>
    <row r="65" spans="1:32" x14ac:dyDescent="0.2">
      <c r="A65" t="s">
        <v>51</v>
      </c>
      <c r="C65" s="13">
        <v>46441.383999999998</v>
      </c>
      <c r="D65" s="13"/>
      <c r="E65">
        <f t="shared" si="8"/>
        <v>8681.9892712570636</v>
      </c>
      <c r="F65">
        <f t="shared" si="9"/>
        <v>8682</v>
      </c>
      <c r="G65">
        <f t="shared" si="11"/>
        <v>-2.1679999998013955E-2</v>
      </c>
      <c r="N65">
        <f>+G65</f>
        <v>-2.1679999998013955E-2</v>
      </c>
      <c r="P65">
        <f t="shared" si="12"/>
        <v>-2.6894744609233329E-2</v>
      </c>
      <c r="Q65" s="2">
        <f t="shared" si="10"/>
        <v>31422.883999999998</v>
      </c>
      <c r="R65">
        <f t="shared" si="13"/>
        <v>2.71935613602415E-5</v>
      </c>
      <c r="AA65" t="s">
        <v>33</v>
      </c>
      <c r="AF65" t="s">
        <v>49</v>
      </c>
    </row>
    <row r="66" spans="1:32" x14ac:dyDescent="0.2">
      <c r="A66" t="s">
        <v>52</v>
      </c>
      <c r="C66" s="13">
        <v>46821.284</v>
      </c>
      <c r="D66" s="13"/>
      <c r="E66">
        <f t="shared" si="8"/>
        <v>8869.9897067410948</v>
      </c>
      <c r="F66">
        <f t="shared" si="9"/>
        <v>8870</v>
      </c>
      <c r="G66">
        <f t="shared" si="11"/>
        <v>-2.0799999998416752E-2</v>
      </c>
      <c r="I66">
        <f>+G66</f>
        <v>-2.0799999998416752E-2</v>
      </c>
      <c r="P66">
        <f t="shared" si="12"/>
        <v>-3.0066377638594696E-2</v>
      </c>
      <c r="Q66" s="2">
        <f t="shared" si="10"/>
        <v>31802.784</v>
      </c>
      <c r="R66">
        <f t="shared" si="13"/>
        <v>8.5865754570389779E-5</v>
      </c>
      <c r="AA66" t="s">
        <v>33</v>
      </c>
      <c r="AB66">
        <v>7</v>
      </c>
      <c r="AD66" t="s">
        <v>31</v>
      </c>
      <c r="AF66" t="s">
        <v>30</v>
      </c>
    </row>
    <row r="67" spans="1:32" x14ac:dyDescent="0.2">
      <c r="A67" t="s">
        <v>53</v>
      </c>
      <c r="C67" s="13">
        <v>47207.245000000003</v>
      </c>
      <c r="D67" s="13"/>
      <c r="E67">
        <f t="shared" si="8"/>
        <v>9060.9895384859028</v>
      </c>
      <c r="F67">
        <f t="shared" si="9"/>
        <v>9061</v>
      </c>
      <c r="G67">
        <f t="shared" si="11"/>
        <v>-2.1139999997103587E-2</v>
      </c>
      <c r="I67">
        <f>+G67</f>
        <v>-2.1139999997103587E-2</v>
      </c>
      <c r="O67">
        <f t="shared" ref="O67:O93" ca="1" si="14">+C$11+C$12*$F67</f>
        <v>-2.6109544305152776E-2</v>
      </c>
      <c r="P67">
        <f t="shared" si="12"/>
        <v>-3.3401021609427831E-2</v>
      </c>
      <c r="Q67" s="2">
        <f t="shared" si="10"/>
        <v>32188.745000000003</v>
      </c>
      <c r="R67">
        <f t="shared" si="13"/>
        <v>1.5033265097788221E-4</v>
      </c>
      <c r="AA67" t="s">
        <v>33</v>
      </c>
      <c r="AB67">
        <v>6</v>
      </c>
      <c r="AD67" t="s">
        <v>31</v>
      </c>
      <c r="AF67" t="s">
        <v>30</v>
      </c>
    </row>
    <row r="68" spans="1:32" x14ac:dyDescent="0.2">
      <c r="A68" t="s">
        <v>54</v>
      </c>
      <c r="C68" s="13">
        <v>47512.373</v>
      </c>
      <c r="D68" s="13"/>
      <c r="E68">
        <f t="shared" si="8"/>
        <v>9211.9876876787712</v>
      </c>
      <c r="F68">
        <f t="shared" si="9"/>
        <v>9212</v>
      </c>
      <c r="G68">
        <f t="shared" si="11"/>
        <v>-2.4880000004486647E-2</v>
      </c>
      <c r="I68">
        <f>+G68</f>
        <v>-2.4880000004486647E-2</v>
      </c>
      <c r="O68">
        <f t="shared" ca="1" si="14"/>
        <v>-3.0341077877581668E-2</v>
      </c>
      <c r="P68">
        <f t="shared" si="12"/>
        <v>-3.6117496336867921E-2</v>
      </c>
      <c r="Q68" s="2">
        <f t="shared" si="10"/>
        <v>32493.873</v>
      </c>
      <c r="R68">
        <f t="shared" si="13"/>
        <v>1.2628132382028261E-4</v>
      </c>
      <c r="AA68" t="s">
        <v>33</v>
      </c>
      <c r="AB68">
        <v>7</v>
      </c>
      <c r="AD68" t="s">
        <v>31</v>
      </c>
      <c r="AF68" t="s">
        <v>30</v>
      </c>
    </row>
    <row r="69" spans="1:32" x14ac:dyDescent="0.2">
      <c r="A69" t="s">
        <v>55</v>
      </c>
      <c r="C69" s="13">
        <v>47605.313999999998</v>
      </c>
      <c r="D69" s="13"/>
      <c r="E69">
        <f t="shared" si="8"/>
        <v>9257.9812345972259</v>
      </c>
      <c r="F69">
        <f t="shared" si="9"/>
        <v>9258</v>
      </c>
      <c r="G69">
        <f t="shared" si="11"/>
        <v>-3.7920000002486631E-2</v>
      </c>
      <c r="I69">
        <f>+G69</f>
        <v>-3.7920000002486631E-2</v>
      </c>
      <c r="O69">
        <f t="shared" ca="1" si="14"/>
        <v>-3.1630154330109628E-2</v>
      </c>
      <c r="P69">
        <f t="shared" si="12"/>
        <v>-3.6959102423930412E-2</v>
      </c>
      <c r="Q69" s="2">
        <f t="shared" si="10"/>
        <v>32586.813999999998</v>
      </c>
      <c r="R69">
        <f t="shared" si="13"/>
        <v>9.2332415647520515E-7</v>
      </c>
      <c r="AA69" t="s">
        <v>33</v>
      </c>
      <c r="AB69">
        <v>4</v>
      </c>
      <c r="AD69" t="s">
        <v>31</v>
      </c>
      <c r="AF69" t="s">
        <v>30</v>
      </c>
    </row>
    <row r="70" spans="1:32" x14ac:dyDescent="0.2">
      <c r="A70" t="s">
        <v>56</v>
      </c>
      <c r="C70" s="13">
        <v>47827.603000000003</v>
      </c>
      <c r="D70" s="13"/>
      <c r="E70">
        <f t="shared" si="8"/>
        <v>9367.9849955956743</v>
      </c>
      <c r="F70">
        <f t="shared" si="9"/>
        <v>9368</v>
      </c>
      <c r="G70">
        <f t="shared" si="11"/>
        <v>-3.0319999998027924E-2</v>
      </c>
      <c r="N70">
        <f>+G70</f>
        <v>-3.0319999998027924E-2</v>
      </c>
      <c r="O70">
        <f t="shared" ca="1" si="14"/>
        <v>-3.4712728455720099E-2</v>
      </c>
      <c r="P70">
        <f t="shared" si="12"/>
        <v>-3.8998283377219056E-2</v>
      </c>
      <c r="Q70" s="2">
        <f t="shared" si="10"/>
        <v>32809.103000000003</v>
      </c>
      <c r="R70">
        <f t="shared" si="13"/>
        <v>7.5312602409545045E-5</v>
      </c>
      <c r="AA70" t="s">
        <v>33</v>
      </c>
      <c r="AF70" t="s">
        <v>49</v>
      </c>
    </row>
    <row r="71" spans="1:32" x14ac:dyDescent="0.2">
      <c r="A71" t="s">
        <v>57</v>
      </c>
      <c r="C71" s="13">
        <v>47908.436000000002</v>
      </c>
      <c r="D71" s="13"/>
      <c r="E71">
        <f t="shared" si="8"/>
        <v>9407.9866781476103</v>
      </c>
      <c r="F71">
        <f t="shared" si="9"/>
        <v>9408</v>
      </c>
      <c r="G71">
        <f t="shared" si="11"/>
        <v>-2.6920000003883615E-2</v>
      </c>
      <c r="I71">
        <f t="shared" ref="I71:I82" si="15">+G71</f>
        <v>-2.6920000003883615E-2</v>
      </c>
      <c r="O71">
        <f t="shared" ca="1" si="14"/>
        <v>-3.5833664501396634E-2</v>
      </c>
      <c r="P71">
        <f t="shared" si="12"/>
        <v>-3.9749120037904179E-2</v>
      </c>
      <c r="Q71" s="2">
        <f t="shared" si="10"/>
        <v>32889.936000000002</v>
      </c>
      <c r="R71">
        <f t="shared" si="13"/>
        <v>1.6458632084730777E-4</v>
      </c>
      <c r="AA71" t="s">
        <v>33</v>
      </c>
      <c r="AB71">
        <v>6</v>
      </c>
      <c r="AD71" t="s">
        <v>31</v>
      </c>
      <c r="AF71" t="s">
        <v>30</v>
      </c>
    </row>
    <row r="72" spans="1:32" x14ac:dyDescent="0.2">
      <c r="A72" t="s">
        <v>58</v>
      </c>
      <c r="C72" s="13">
        <v>48290.353000000003</v>
      </c>
      <c r="D72" s="13"/>
      <c r="E72">
        <f t="shared" si="8"/>
        <v>9596.9852628245117</v>
      </c>
      <c r="F72">
        <f t="shared" si="9"/>
        <v>9597</v>
      </c>
      <c r="G72">
        <f t="shared" si="11"/>
        <v>-2.9779999997117557E-2</v>
      </c>
      <c r="I72">
        <f t="shared" si="15"/>
        <v>-2.9779999997117557E-2</v>
      </c>
      <c r="O72">
        <f t="shared" ca="1" si="14"/>
        <v>-4.1130087317218178E-2</v>
      </c>
      <c r="P72">
        <f t="shared" si="12"/>
        <v>-4.3364026490930629E-2</v>
      </c>
      <c r="Q72" s="2">
        <f t="shared" si="10"/>
        <v>33271.853000000003</v>
      </c>
      <c r="R72">
        <f t="shared" si="13"/>
        <v>1.8452577578461547E-4</v>
      </c>
      <c r="AA72" t="s">
        <v>33</v>
      </c>
      <c r="AB72">
        <v>9</v>
      </c>
      <c r="AD72" t="s">
        <v>34</v>
      </c>
      <c r="AF72" t="s">
        <v>30</v>
      </c>
    </row>
    <row r="73" spans="1:32" x14ac:dyDescent="0.2">
      <c r="A73" t="s">
        <v>58</v>
      </c>
      <c r="C73" s="13">
        <v>48292.364999999998</v>
      </c>
      <c r="D73" s="13"/>
      <c r="E73">
        <f t="shared" si="8"/>
        <v>9597.9809376762951</v>
      </c>
      <c r="F73">
        <f t="shared" si="9"/>
        <v>9598</v>
      </c>
      <c r="G73">
        <f t="shared" si="11"/>
        <v>-3.8520000001881272E-2</v>
      </c>
      <c r="I73">
        <f t="shared" si="15"/>
        <v>-3.8520000001881272E-2</v>
      </c>
      <c r="O73">
        <f t="shared" ca="1" si="14"/>
        <v>-4.1158110718360119E-2</v>
      </c>
      <c r="P73">
        <f t="shared" si="12"/>
        <v>-4.3383447996711191E-2</v>
      </c>
      <c r="Q73" s="2">
        <f t="shared" si="10"/>
        <v>33273.864999999998</v>
      </c>
      <c r="R73">
        <f t="shared" si="13"/>
        <v>2.3653126398415167E-5</v>
      </c>
      <c r="AA73" t="s">
        <v>33</v>
      </c>
      <c r="AB73">
        <v>6</v>
      </c>
      <c r="AD73" t="s">
        <v>34</v>
      </c>
      <c r="AF73" t="s">
        <v>30</v>
      </c>
    </row>
    <row r="74" spans="1:32" x14ac:dyDescent="0.2">
      <c r="A74" t="s">
        <v>58</v>
      </c>
      <c r="C74" s="13">
        <v>48296.404999999999</v>
      </c>
      <c r="D74" s="13">
        <v>3.0000000000000001E-3</v>
      </c>
      <c r="E74">
        <f t="shared" si="8"/>
        <v>9599.9802052713349</v>
      </c>
      <c r="F74">
        <f t="shared" si="9"/>
        <v>9600</v>
      </c>
      <c r="G74">
        <f t="shared" si="11"/>
        <v>-4.0000000000873115E-2</v>
      </c>
      <c r="I74">
        <f t="shared" si="15"/>
        <v>-4.0000000000873115E-2</v>
      </c>
      <c r="O74">
        <f t="shared" ca="1" si="14"/>
        <v>-4.1214157520643946E-2</v>
      </c>
      <c r="P74">
        <f t="shared" si="12"/>
        <v>-4.3422300324586327E-2</v>
      </c>
      <c r="Q74" s="2">
        <f t="shared" si="10"/>
        <v>33277.904999999999</v>
      </c>
      <c r="R74">
        <f t="shared" si="13"/>
        <v>1.1712139505687556E-5</v>
      </c>
      <c r="AA74" t="s">
        <v>33</v>
      </c>
      <c r="AB74">
        <v>6</v>
      </c>
      <c r="AD74" t="s">
        <v>31</v>
      </c>
      <c r="AF74" t="s">
        <v>30</v>
      </c>
    </row>
    <row r="75" spans="1:32" x14ac:dyDescent="0.2">
      <c r="A75" t="s">
        <v>59</v>
      </c>
      <c r="C75" s="13">
        <v>48597.497000000003</v>
      </c>
      <c r="D75" s="13">
        <v>3.0000000000000001E-3</v>
      </c>
      <c r="E75">
        <f t="shared" si="8"/>
        <v>9748.981066342034</v>
      </c>
      <c r="F75">
        <f t="shared" si="9"/>
        <v>9749</v>
      </c>
      <c r="G75">
        <f t="shared" si="11"/>
        <v>-3.8260000001173466E-2</v>
      </c>
      <c r="I75">
        <f t="shared" si="15"/>
        <v>-3.8260000001173466E-2</v>
      </c>
      <c r="O75">
        <f t="shared" ca="1" si="14"/>
        <v>-4.5389644290789011E-2</v>
      </c>
      <c r="P75">
        <f t="shared" si="12"/>
        <v>-4.6351733376195109E-2</v>
      </c>
      <c r="Q75" s="2">
        <f t="shared" si="10"/>
        <v>33578.997000000003</v>
      </c>
      <c r="R75">
        <f t="shared" si="13"/>
        <v>6.5476149012439142E-5</v>
      </c>
      <c r="AA75" t="s">
        <v>33</v>
      </c>
      <c r="AB75">
        <v>6</v>
      </c>
      <c r="AD75" t="s">
        <v>31</v>
      </c>
      <c r="AF75" t="s">
        <v>30</v>
      </c>
    </row>
    <row r="76" spans="1:32" x14ac:dyDescent="0.2">
      <c r="A76" t="s">
        <v>60</v>
      </c>
      <c r="C76" s="13">
        <v>48682.366999999998</v>
      </c>
      <c r="D76" s="13">
        <v>4.0000000000000001E-3</v>
      </c>
      <c r="E76">
        <f t="shared" si="8"/>
        <v>9790.9805318843592</v>
      </c>
      <c r="F76">
        <f t="shared" si="9"/>
        <v>9791</v>
      </c>
      <c r="G76">
        <f t="shared" si="11"/>
        <v>-3.9340000002994202E-2</v>
      </c>
      <c r="I76">
        <f t="shared" si="15"/>
        <v>-3.9340000002994202E-2</v>
      </c>
      <c r="O76">
        <f t="shared" ca="1" si="14"/>
        <v>-4.6566627138749317E-2</v>
      </c>
      <c r="P76">
        <f t="shared" si="12"/>
        <v>-4.7189935517372023E-2</v>
      </c>
      <c r="Q76" s="2">
        <f t="shared" si="10"/>
        <v>33663.866999999998</v>
      </c>
      <c r="R76">
        <f t="shared" si="13"/>
        <v>6.1621487579890171E-5</v>
      </c>
      <c r="AA76" t="s">
        <v>33</v>
      </c>
      <c r="AB76">
        <v>7</v>
      </c>
      <c r="AD76" t="s">
        <v>31</v>
      </c>
      <c r="AF76" t="s">
        <v>30</v>
      </c>
    </row>
    <row r="77" spans="1:32" x14ac:dyDescent="0.2">
      <c r="A77" t="s">
        <v>61</v>
      </c>
      <c r="C77" s="13">
        <v>49066.296000000002</v>
      </c>
      <c r="D77" s="13">
        <v>7.0000000000000001E-3</v>
      </c>
      <c r="E77">
        <f t="shared" si="8"/>
        <v>9980.9747914130476</v>
      </c>
      <c r="F77">
        <f t="shared" si="9"/>
        <v>9981</v>
      </c>
      <c r="G77">
        <f t="shared" si="11"/>
        <v>-5.0940000000991859E-2</v>
      </c>
      <c r="I77">
        <f t="shared" si="15"/>
        <v>-5.0940000000991859E-2</v>
      </c>
      <c r="O77">
        <f t="shared" ca="1" si="14"/>
        <v>-5.1891073355712858E-2</v>
      </c>
      <c r="P77">
        <f t="shared" si="12"/>
        <v>-5.1050246200280647E-2</v>
      </c>
      <c r="Q77" s="2">
        <f t="shared" si="10"/>
        <v>34047.796000000002</v>
      </c>
      <c r="R77">
        <f t="shared" si="13"/>
        <v>1.2154224457623204E-8</v>
      </c>
      <c r="AA77" t="s">
        <v>33</v>
      </c>
      <c r="AB77">
        <v>5</v>
      </c>
      <c r="AD77" t="s">
        <v>31</v>
      </c>
      <c r="AF77" t="s">
        <v>30</v>
      </c>
    </row>
    <row r="78" spans="1:32" x14ac:dyDescent="0.2">
      <c r="A78" t="s">
        <v>62</v>
      </c>
      <c r="C78" s="13">
        <v>49375.478000000003</v>
      </c>
      <c r="D78" s="13"/>
      <c r="E78">
        <f t="shared" si="8"/>
        <v>10133.979136355989</v>
      </c>
      <c r="F78">
        <f t="shared" si="9"/>
        <v>10134</v>
      </c>
      <c r="G78">
        <f t="shared" si="11"/>
        <v>-4.2159999997238629E-2</v>
      </c>
      <c r="I78">
        <f t="shared" si="15"/>
        <v>-4.2159999997238629E-2</v>
      </c>
      <c r="O78">
        <f t="shared" ca="1" si="14"/>
        <v>-5.6178653730425521E-2</v>
      </c>
      <c r="P78">
        <f t="shared" si="12"/>
        <v>-5.4240297311958896E-2</v>
      </c>
      <c r="Q78" s="2">
        <f t="shared" si="10"/>
        <v>34356.978000000003</v>
      </c>
      <c r="R78">
        <f t="shared" si="13"/>
        <v>1.4593358321203769E-4</v>
      </c>
      <c r="AA78" t="s">
        <v>33</v>
      </c>
      <c r="AB78">
        <v>6</v>
      </c>
      <c r="AD78" t="s">
        <v>31</v>
      </c>
      <c r="AF78" t="s">
        <v>30</v>
      </c>
    </row>
    <row r="79" spans="1:32" x14ac:dyDescent="0.2">
      <c r="A79" t="s">
        <v>63</v>
      </c>
      <c r="C79" s="13">
        <v>49670.489000000001</v>
      </c>
      <c r="D79" s="13">
        <v>5.0000000000000001E-3</v>
      </c>
      <c r="E79">
        <f t="shared" si="8"/>
        <v>10279.970703801579</v>
      </c>
      <c r="F79">
        <f t="shared" si="9"/>
        <v>10280</v>
      </c>
      <c r="G79">
        <f t="shared" si="11"/>
        <v>-5.9200000003329478E-2</v>
      </c>
      <c r="I79">
        <f t="shared" si="15"/>
        <v>-5.9200000003329478E-2</v>
      </c>
      <c r="O79">
        <f t="shared" ca="1" si="14"/>
        <v>-6.0270070297144873E-2</v>
      </c>
      <c r="P79">
        <f t="shared" si="12"/>
        <v>-5.7352180768254518E-2</v>
      </c>
      <c r="Q79" s="2">
        <f t="shared" si="10"/>
        <v>34651.989000000001</v>
      </c>
      <c r="R79">
        <f t="shared" si="13"/>
        <v>3.4144359255130106E-6</v>
      </c>
      <c r="AA79" t="s">
        <v>33</v>
      </c>
      <c r="AB79">
        <v>6</v>
      </c>
      <c r="AD79" t="s">
        <v>31</v>
      </c>
      <c r="AF79" t="s">
        <v>30</v>
      </c>
    </row>
    <row r="80" spans="1:32" x14ac:dyDescent="0.2">
      <c r="A80" t="s">
        <v>64</v>
      </c>
      <c r="C80" s="13">
        <v>50369.661999999997</v>
      </c>
      <c r="D80" s="13">
        <v>6.0000000000000001E-3</v>
      </c>
      <c r="E80">
        <f t="shared" si="8"/>
        <v>10625.969199402198</v>
      </c>
      <c r="F80">
        <f t="shared" si="9"/>
        <v>10626</v>
      </c>
      <c r="G80">
        <f t="shared" si="11"/>
        <v>-6.2239999999292195E-2</v>
      </c>
      <c r="I80">
        <f t="shared" si="15"/>
        <v>-6.2239999999292195E-2</v>
      </c>
      <c r="O80">
        <f t="shared" ca="1" si="14"/>
        <v>-6.9966167092246789E-2</v>
      </c>
      <c r="P80">
        <f t="shared" si="12"/>
        <v>-6.4991240736062522E-2</v>
      </c>
      <c r="Q80" s="2">
        <f t="shared" si="10"/>
        <v>35351.161999999997</v>
      </c>
      <c r="R80">
        <f t="shared" si="13"/>
        <v>7.5693255916645336E-6</v>
      </c>
      <c r="AA80" t="s">
        <v>33</v>
      </c>
      <c r="AB80">
        <v>6</v>
      </c>
      <c r="AD80" t="s">
        <v>31</v>
      </c>
      <c r="AF80" t="s">
        <v>30</v>
      </c>
    </row>
    <row r="81" spans="1:32" x14ac:dyDescent="0.2">
      <c r="A81" t="s">
        <v>65</v>
      </c>
      <c r="C81" s="13">
        <v>50747.538</v>
      </c>
      <c r="D81" s="13">
        <v>4.0000000000000001E-3</v>
      </c>
      <c r="E81">
        <f t="shared" si="8"/>
        <v>10812.968021615843</v>
      </c>
      <c r="F81">
        <f t="shared" si="9"/>
        <v>10813</v>
      </c>
      <c r="G81">
        <f t="shared" si="11"/>
        <v>-6.4620000004651956E-2</v>
      </c>
      <c r="I81">
        <f t="shared" si="15"/>
        <v>-6.4620000004651956E-2</v>
      </c>
      <c r="O81">
        <f t="shared" ca="1" si="14"/>
        <v>-7.5206543105784562E-2</v>
      </c>
      <c r="P81">
        <f t="shared" si="12"/>
        <v>-6.9274626687984134E-2</v>
      </c>
      <c r="Q81" s="2">
        <f t="shared" si="10"/>
        <v>35729.038</v>
      </c>
      <c r="R81">
        <f t="shared" si="13"/>
        <v>2.1665549561187908E-5</v>
      </c>
      <c r="AA81" t="s">
        <v>33</v>
      </c>
      <c r="AB81">
        <v>6</v>
      </c>
      <c r="AD81" t="s">
        <v>31</v>
      </c>
      <c r="AF81" t="s">
        <v>30</v>
      </c>
    </row>
    <row r="82" spans="1:32" x14ac:dyDescent="0.2">
      <c r="A82" t="s">
        <v>67</v>
      </c>
      <c r="C82" s="13">
        <v>51129.442000000003</v>
      </c>
      <c r="D82" s="13">
        <v>7.0000000000000001E-3</v>
      </c>
      <c r="E82">
        <f t="shared" si="8"/>
        <v>11001.960173005929</v>
      </c>
      <c r="F82">
        <f t="shared" si="9"/>
        <v>11002</v>
      </c>
      <c r="G82">
        <f t="shared" si="11"/>
        <v>-8.0479999996896368E-2</v>
      </c>
      <c r="I82">
        <f t="shared" si="15"/>
        <v>-8.0479999996896368E-2</v>
      </c>
      <c r="O82">
        <f t="shared" ca="1" si="14"/>
        <v>-8.0502965921606162E-2</v>
      </c>
      <c r="P82">
        <f t="shared" si="12"/>
        <v>-7.3714166677791751E-2</v>
      </c>
      <c r="Q82" s="2">
        <f t="shared" si="10"/>
        <v>36110.942000000003</v>
      </c>
      <c r="R82">
        <f t="shared" si="13"/>
        <v>4.5776500501906193E-5</v>
      </c>
      <c r="AA82" t="s">
        <v>33</v>
      </c>
      <c r="AB82">
        <v>6</v>
      </c>
      <c r="AD82" t="s">
        <v>66</v>
      </c>
      <c r="AF82" t="s">
        <v>49</v>
      </c>
    </row>
    <row r="83" spans="1:32" x14ac:dyDescent="0.2">
      <c r="A83" s="34" t="s">
        <v>308</v>
      </c>
      <c r="B83" s="36" t="s">
        <v>71</v>
      </c>
      <c r="C83" s="35">
        <v>51602.290999999997</v>
      </c>
      <c r="D83" s="13"/>
      <c r="E83">
        <f t="shared" si="8"/>
        <v>11235.958114354145</v>
      </c>
      <c r="F83">
        <f t="shared" si="9"/>
        <v>11236</v>
      </c>
      <c r="G83">
        <f t="shared" si="11"/>
        <v>-8.4640000000945292E-2</v>
      </c>
      <c r="K83">
        <f>+G83</f>
        <v>-8.4640000000945292E-2</v>
      </c>
      <c r="O83">
        <f t="shared" ca="1" si="14"/>
        <v>-8.7060441788813836E-2</v>
      </c>
      <c r="P83">
        <f t="shared" si="12"/>
        <v>-7.9364431231136304E-2</v>
      </c>
      <c r="Q83" s="2">
        <f t="shared" si="10"/>
        <v>36583.790999999997</v>
      </c>
      <c r="R83">
        <f t="shared" si="13"/>
        <v>2.7831625844983925E-5</v>
      </c>
    </row>
    <row r="84" spans="1:32" x14ac:dyDescent="0.2">
      <c r="A84" s="34" t="s">
        <v>312</v>
      </c>
      <c r="B84" s="36" t="s">
        <v>71</v>
      </c>
      <c r="C84" s="35">
        <v>51909.438999999998</v>
      </c>
      <c r="D84" s="13"/>
      <c r="E84">
        <f t="shared" si="8"/>
        <v>11387.955897344536</v>
      </c>
      <c r="F84">
        <f t="shared" si="9"/>
        <v>11388</v>
      </c>
      <c r="G84">
        <f t="shared" si="11"/>
        <v>-8.9120000004186295E-2</v>
      </c>
      <c r="K84">
        <f>+G84</f>
        <v>-8.9120000004186295E-2</v>
      </c>
      <c r="O84">
        <f t="shared" ca="1" si="14"/>
        <v>-9.1319998762384613E-2</v>
      </c>
      <c r="P84">
        <f t="shared" si="12"/>
        <v>-8.3125789677346046E-2</v>
      </c>
      <c r="Q84" s="2">
        <f t="shared" si="10"/>
        <v>36890.938999999998</v>
      </c>
      <c r="R84">
        <f t="shared" si="13"/>
        <v>3.5930557442398288E-5</v>
      </c>
    </row>
    <row r="85" spans="1:32" x14ac:dyDescent="0.2">
      <c r="A85" s="34" t="s">
        <v>316</v>
      </c>
      <c r="B85" s="36" t="s">
        <v>71</v>
      </c>
      <c r="C85" s="35">
        <v>52293.37</v>
      </c>
      <c r="D85" s="13"/>
      <c r="E85">
        <f t="shared" ref="E85:E93" si="16">+(C85-C$7)/C$8</f>
        <v>11577.951146609659</v>
      </c>
      <c r="F85">
        <f t="shared" ref="F85:F93" si="17">ROUND(2*E85,0)/2</f>
        <v>11578</v>
      </c>
      <c r="G85">
        <f t="shared" si="11"/>
        <v>-9.8720000001776498E-2</v>
      </c>
      <c r="K85">
        <f>+G85</f>
        <v>-9.8720000001776498E-2</v>
      </c>
      <c r="O85">
        <f t="shared" ca="1" si="14"/>
        <v>-9.6644444979348099E-2</v>
      </c>
      <c r="P85">
        <f t="shared" si="12"/>
        <v>-8.7928383416103997E-2</v>
      </c>
      <c r="Q85" s="2">
        <f t="shared" ref="Q85:Q93" si="18">+C85-15018.5</f>
        <v>37274.870000000003</v>
      </c>
      <c r="R85">
        <f t="shared" si="13"/>
        <v>1.164589885321618E-4</v>
      </c>
    </row>
    <row r="86" spans="1:32" x14ac:dyDescent="0.2">
      <c r="A86" s="10" t="s">
        <v>76</v>
      </c>
      <c r="B86" s="11" t="s">
        <v>71</v>
      </c>
      <c r="C86" s="12">
        <v>52677.298999999999</v>
      </c>
      <c r="D86" s="12">
        <v>5.0000000000000001E-3</v>
      </c>
      <c r="E86">
        <f t="shared" si="16"/>
        <v>11767.945406138344</v>
      </c>
      <c r="F86">
        <f t="shared" si="17"/>
        <v>11768</v>
      </c>
      <c r="G86">
        <f t="shared" ref="G86:G93" si="19">+C86-(C$7+F86*C$8)</f>
        <v>-0.11031999999977415</v>
      </c>
      <c r="J86">
        <f>+G86</f>
        <v>-0.11031999999977415</v>
      </c>
      <c r="O86">
        <f t="shared" ca="1" si="14"/>
        <v>-0.10196889119631158</v>
      </c>
      <c r="P86">
        <f t="shared" ref="P86:P93" si="20">+D$11+D$12*F86+D$13*F86^2</f>
        <v>-9.2843083467079437E-2</v>
      </c>
      <c r="Q86" s="2">
        <f t="shared" si="18"/>
        <v>37658.798999999999</v>
      </c>
      <c r="R86">
        <f t="shared" ref="R86:R93" si="21">+(P86-G86)^2</f>
        <v>3.0544261149077794E-4</v>
      </c>
    </row>
    <row r="87" spans="1:32" x14ac:dyDescent="0.2">
      <c r="A87" s="4" t="s">
        <v>70</v>
      </c>
      <c r="B87" s="5" t="s">
        <v>71</v>
      </c>
      <c r="C87" s="4">
        <v>52903.622000000003</v>
      </c>
      <c r="D87" s="8">
        <v>2E-3</v>
      </c>
      <c r="E87">
        <f t="shared" si="16"/>
        <v>11879.945465522533</v>
      </c>
      <c r="F87">
        <f t="shared" si="17"/>
        <v>11880</v>
      </c>
      <c r="G87">
        <f t="shared" si="19"/>
        <v>-0.11019999999552965</v>
      </c>
      <c r="J87">
        <f>+G87</f>
        <v>-0.11019999999552965</v>
      </c>
      <c r="O87">
        <f t="shared" ca="1" si="14"/>
        <v>-0.10510751212420588</v>
      </c>
      <c r="P87">
        <f t="shared" si="20"/>
        <v>-9.5792688980569196E-2</v>
      </c>
      <c r="Q87" s="2">
        <f t="shared" si="18"/>
        <v>37885.122000000003</v>
      </c>
      <c r="R87">
        <f t="shared" si="21"/>
        <v>2.0757061068180088E-4</v>
      </c>
    </row>
    <row r="88" spans="1:32" x14ac:dyDescent="0.2">
      <c r="A88" s="4" t="s">
        <v>72</v>
      </c>
      <c r="B88" s="6" t="s">
        <v>71</v>
      </c>
      <c r="C88" s="9">
        <v>53000.620699999999</v>
      </c>
      <c r="D88" s="8">
        <v>1E-4</v>
      </c>
      <c r="E88">
        <f t="shared" si="16"/>
        <v>11927.94703920346</v>
      </c>
      <c r="F88">
        <f t="shared" si="17"/>
        <v>11928</v>
      </c>
      <c r="G88">
        <f t="shared" si="19"/>
        <v>-0.10701999999582767</v>
      </c>
      <c r="J88">
        <f>+G88</f>
        <v>-0.10701999999582767</v>
      </c>
      <c r="O88">
        <f t="shared" ca="1" si="14"/>
        <v>-0.10645263537901772</v>
      </c>
      <c r="P88">
        <f t="shared" si="20"/>
        <v>-9.7068730511172069E-2</v>
      </c>
      <c r="Q88" s="2">
        <f t="shared" si="18"/>
        <v>37982.120699999999</v>
      </c>
      <c r="R88">
        <f t="shared" si="21"/>
        <v>9.9027764356237848E-5</v>
      </c>
    </row>
    <row r="89" spans="1:32" x14ac:dyDescent="0.2">
      <c r="A89" s="4" t="s">
        <v>73</v>
      </c>
      <c r="B89" s="6" t="s">
        <v>71</v>
      </c>
      <c r="C89" s="9">
        <v>53008.703800000003</v>
      </c>
      <c r="D89" s="4">
        <v>2.0000000000000001E-4</v>
      </c>
      <c r="E89">
        <f t="shared" si="16"/>
        <v>11931.947108485012</v>
      </c>
      <c r="F89">
        <f t="shared" si="17"/>
        <v>11932</v>
      </c>
      <c r="G89">
        <f t="shared" si="19"/>
        <v>-0.10687999999208841</v>
      </c>
      <c r="J89">
        <f>+G89</f>
        <v>-0.10687999999208841</v>
      </c>
      <c r="O89">
        <f t="shared" ca="1" si="14"/>
        <v>-0.10656472898358538</v>
      </c>
      <c r="P89">
        <f t="shared" si="20"/>
        <v>-9.7175390270942172E-2</v>
      </c>
      <c r="Q89" s="2">
        <f t="shared" si="18"/>
        <v>37990.203800000003</v>
      </c>
      <c r="R89">
        <f t="shared" si="21"/>
        <v>9.4179449839766152E-5</v>
      </c>
    </row>
    <row r="90" spans="1:32" x14ac:dyDescent="0.2">
      <c r="A90" s="19" t="s">
        <v>89</v>
      </c>
      <c r="B90" s="20" t="s">
        <v>71</v>
      </c>
      <c r="C90" s="19">
        <v>53287.55</v>
      </c>
      <c r="D90" s="19">
        <v>1E-3</v>
      </c>
      <c r="E90">
        <f t="shared" si="16"/>
        <v>12069.939230183003</v>
      </c>
      <c r="F90">
        <f t="shared" si="17"/>
        <v>12070</v>
      </c>
      <c r="G90">
        <f t="shared" si="19"/>
        <v>-0.12279999999736901</v>
      </c>
      <c r="N90">
        <f>+G90</f>
        <v>-0.12279999999736901</v>
      </c>
      <c r="O90">
        <f t="shared" ca="1" si="14"/>
        <v>-0.11043195834116937</v>
      </c>
      <c r="P90">
        <f t="shared" si="20"/>
        <v>-0.10088557906464826</v>
      </c>
      <c r="Q90" s="2">
        <f t="shared" si="18"/>
        <v>38269.050000000003</v>
      </c>
      <c r="R90">
        <f t="shared" si="21"/>
        <v>4.8024184481646945E-4</v>
      </c>
    </row>
    <row r="91" spans="1:32" x14ac:dyDescent="0.2">
      <c r="A91" s="34" t="s">
        <v>345</v>
      </c>
      <c r="B91" s="36" t="s">
        <v>71</v>
      </c>
      <c r="C91" s="35">
        <v>54112.010799999996</v>
      </c>
      <c r="D91" s="13"/>
      <c r="E91">
        <f t="shared" si="16"/>
        <v>12477.938675930598</v>
      </c>
      <c r="F91">
        <f t="shared" si="17"/>
        <v>12478</v>
      </c>
      <c r="G91">
        <f t="shared" si="19"/>
        <v>-0.12392000000545522</v>
      </c>
      <c r="K91">
        <f>+G91</f>
        <v>-0.12392000000545522</v>
      </c>
      <c r="O91">
        <f t="shared" ca="1" si="14"/>
        <v>-0.12186550600706991</v>
      </c>
      <c r="P91">
        <f t="shared" si="20"/>
        <v>-0.11220072899699862</v>
      </c>
      <c r="Q91" s="2">
        <f t="shared" si="18"/>
        <v>39093.510799999996</v>
      </c>
      <c r="R91">
        <f t="shared" si="21"/>
        <v>1.3734131296965136E-4</v>
      </c>
    </row>
    <row r="92" spans="1:32" x14ac:dyDescent="0.2">
      <c r="A92" s="17" t="s">
        <v>88</v>
      </c>
      <c r="B92" s="18" t="s">
        <v>71</v>
      </c>
      <c r="C92" s="17">
        <v>54710.140700000004</v>
      </c>
      <c r="D92" s="17">
        <v>3.7000000000000002E-3</v>
      </c>
      <c r="E92">
        <f t="shared" si="16"/>
        <v>12773.934152835101</v>
      </c>
      <c r="F92">
        <f t="shared" si="17"/>
        <v>12774</v>
      </c>
      <c r="G92">
        <f t="shared" si="19"/>
        <v>-0.13305999999283813</v>
      </c>
      <c r="J92">
        <f>+G92</f>
        <v>-0.13305999999283813</v>
      </c>
      <c r="O92">
        <f t="shared" ca="1" si="14"/>
        <v>-0.13016043274507622</v>
      </c>
      <c r="P92">
        <f t="shared" si="20"/>
        <v>-0.12073332113737739</v>
      </c>
      <c r="Q92" s="2">
        <f t="shared" si="18"/>
        <v>39691.640700000004</v>
      </c>
      <c r="R92">
        <f t="shared" si="21"/>
        <v>1.5194701160566284E-4</v>
      </c>
    </row>
    <row r="93" spans="1:32" x14ac:dyDescent="0.2">
      <c r="A93" s="15" t="s">
        <v>78</v>
      </c>
      <c r="B93" s="16" t="s">
        <v>71</v>
      </c>
      <c r="C93" s="15">
        <v>54863.714500000002</v>
      </c>
      <c r="D93" s="15">
        <v>1E-4</v>
      </c>
      <c r="E93">
        <f t="shared" si="16"/>
        <v>12849.932945356652</v>
      </c>
      <c r="F93">
        <f t="shared" si="17"/>
        <v>12850</v>
      </c>
      <c r="G93">
        <f t="shared" si="19"/>
        <v>-0.13549999999668216</v>
      </c>
      <c r="J93">
        <f>+G93</f>
        <v>-0.13549999999668216</v>
      </c>
      <c r="O93">
        <f t="shared" ca="1" si="14"/>
        <v>-0.13229021123186163</v>
      </c>
      <c r="P93">
        <f t="shared" si="20"/>
        <v>-0.12296802029380069</v>
      </c>
      <c r="Q93" s="2">
        <f t="shared" si="18"/>
        <v>39845.214500000002</v>
      </c>
      <c r="R93">
        <f t="shared" si="21"/>
        <v>1.5705051527343324E-4</v>
      </c>
    </row>
    <row r="94" spans="1:32" x14ac:dyDescent="0.2">
      <c r="B94" s="3"/>
      <c r="C94" s="13"/>
      <c r="D94" s="13"/>
    </row>
    <row r="95" spans="1:32" x14ac:dyDescent="0.2">
      <c r="B95" s="3"/>
      <c r="C95" s="13"/>
      <c r="D95" s="13"/>
    </row>
    <row r="96" spans="1:32" x14ac:dyDescent="0.2">
      <c r="B96" s="3"/>
      <c r="C96" s="13"/>
      <c r="D96" s="13"/>
    </row>
    <row r="97" spans="2:4" x14ac:dyDescent="0.2">
      <c r="B97" s="3"/>
      <c r="C97" s="13"/>
      <c r="D97" s="13"/>
    </row>
    <row r="98" spans="2:4" x14ac:dyDescent="0.2">
      <c r="B98" s="3"/>
      <c r="C98" s="13"/>
      <c r="D98" s="13"/>
    </row>
    <row r="99" spans="2:4" x14ac:dyDescent="0.2">
      <c r="B99" s="3"/>
      <c r="C99" s="13"/>
      <c r="D99" s="13"/>
    </row>
    <row r="100" spans="2:4" x14ac:dyDescent="0.2">
      <c r="B100" s="3"/>
      <c r="C100" s="13"/>
      <c r="D100" s="13"/>
    </row>
    <row r="101" spans="2:4" x14ac:dyDescent="0.2">
      <c r="B101" s="3"/>
      <c r="C101" s="13"/>
      <c r="D101" s="13"/>
    </row>
    <row r="102" spans="2:4" x14ac:dyDescent="0.2">
      <c r="B102" s="3"/>
      <c r="C102" s="13"/>
      <c r="D102" s="13"/>
    </row>
    <row r="103" spans="2:4" x14ac:dyDescent="0.2">
      <c r="B103" s="3"/>
      <c r="C103" s="13"/>
      <c r="D103" s="13"/>
    </row>
    <row r="104" spans="2:4" x14ac:dyDescent="0.2">
      <c r="B104" s="3"/>
      <c r="C104" s="13"/>
      <c r="D104" s="13"/>
    </row>
    <row r="105" spans="2:4" x14ac:dyDescent="0.2">
      <c r="B105" s="3"/>
      <c r="C105" s="13"/>
      <c r="D105" s="13"/>
    </row>
    <row r="106" spans="2:4" x14ac:dyDescent="0.2">
      <c r="B106" s="3"/>
      <c r="C106" s="13"/>
      <c r="D106" s="13"/>
    </row>
    <row r="107" spans="2:4" x14ac:dyDescent="0.2">
      <c r="B107" s="3"/>
      <c r="C107" s="13"/>
      <c r="D107" s="13"/>
    </row>
    <row r="108" spans="2:4" x14ac:dyDescent="0.2">
      <c r="B108" s="3"/>
      <c r="C108" s="13"/>
      <c r="D108" s="13"/>
    </row>
    <row r="109" spans="2:4" x14ac:dyDescent="0.2">
      <c r="B109" s="3"/>
      <c r="C109" s="13"/>
      <c r="D109" s="13"/>
    </row>
    <row r="110" spans="2:4" x14ac:dyDescent="0.2">
      <c r="B110" s="3"/>
      <c r="C110" s="13"/>
      <c r="D110" s="13"/>
    </row>
    <row r="111" spans="2:4" x14ac:dyDescent="0.2">
      <c r="B111" s="3"/>
      <c r="C111" s="13"/>
      <c r="D111" s="13"/>
    </row>
    <row r="112" spans="2:4" x14ac:dyDescent="0.2">
      <c r="B112" s="3"/>
      <c r="C112" s="13"/>
      <c r="D112" s="13"/>
    </row>
    <row r="113" spans="2:4" x14ac:dyDescent="0.2">
      <c r="B113" s="3"/>
      <c r="C113" s="13"/>
      <c r="D113" s="13"/>
    </row>
    <row r="114" spans="2:4" x14ac:dyDescent="0.2">
      <c r="C114" s="13"/>
      <c r="D114" s="13"/>
    </row>
    <row r="115" spans="2:4" x14ac:dyDescent="0.2">
      <c r="C115" s="13"/>
      <c r="D115" s="13"/>
    </row>
    <row r="116" spans="2:4" x14ac:dyDescent="0.2">
      <c r="C116" s="13"/>
      <c r="D116" s="13"/>
    </row>
    <row r="117" spans="2:4" x14ac:dyDescent="0.2">
      <c r="C117" s="13"/>
      <c r="D117" s="13"/>
    </row>
    <row r="118" spans="2:4" x14ac:dyDescent="0.2">
      <c r="C118" s="13"/>
      <c r="D118" s="13"/>
    </row>
    <row r="119" spans="2:4" x14ac:dyDescent="0.2">
      <c r="C119" s="13"/>
      <c r="D119" s="13"/>
    </row>
    <row r="120" spans="2:4" x14ac:dyDescent="0.2">
      <c r="C120" s="13"/>
      <c r="D120" s="13"/>
    </row>
    <row r="121" spans="2:4" x14ac:dyDescent="0.2">
      <c r="C121" s="13"/>
      <c r="D121" s="13"/>
    </row>
    <row r="122" spans="2:4" x14ac:dyDescent="0.2">
      <c r="C122" s="13"/>
      <c r="D122" s="13"/>
    </row>
    <row r="123" spans="2:4" x14ac:dyDescent="0.2">
      <c r="C123" s="13"/>
      <c r="D123" s="13"/>
    </row>
    <row r="124" spans="2:4" x14ac:dyDescent="0.2">
      <c r="C124" s="13"/>
      <c r="D124" s="13"/>
    </row>
    <row r="125" spans="2:4" x14ac:dyDescent="0.2">
      <c r="C125" s="13"/>
      <c r="D125" s="13"/>
    </row>
    <row r="126" spans="2:4" x14ac:dyDescent="0.2">
      <c r="C126" s="13"/>
      <c r="D126" s="13"/>
    </row>
    <row r="127" spans="2:4" x14ac:dyDescent="0.2">
      <c r="C127" s="13"/>
      <c r="D127" s="13"/>
    </row>
    <row r="128" spans="2:4" x14ac:dyDescent="0.2">
      <c r="C128" s="13"/>
      <c r="D128" s="13"/>
    </row>
    <row r="129" spans="3:4" x14ac:dyDescent="0.2">
      <c r="C129" s="13"/>
      <c r="D129" s="13"/>
    </row>
    <row r="130" spans="3:4" x14ac:dyDescent="0.2">
      <c r="C130" s="13"/>
      <c r="D130" s="13"/>
    </row>
    <row r="131" spans="3:4" x14ac:dyDescent="0.2">
      <c r="C131" s="13"/>
      <c r="D131" s="13"/>
    </row>
    <row r="132" spans="3:4" x14ac:dyDescent="0.2">
      <c r="C132" s="13"/>
      <c r="D132" s="13"/>
    </row>
    <row r="133" spans="3:4" x14ac:dyDescent="0.2">
      <c r="C133" s="13"/>
      <c r="D133" s="13"/>
    </row>
    <row r="134" spans="3:4" x14ac:dyDescent="0.2">
      <c r="C134" s="13"/>
      <c r="D134" s="13"/>
    </row>
    <row r="135" spans="3:4" x14ac:dyDescent="0.2">
      <c r="C135" s="13"/>
      <c r="D135" s="13"/>
    </row>
    <row r="136" spans="3:4" x14ac:dyDescent="0.2">
      <c r="C136" s="13"/>
      <c r="D136" s="13"/>
    </row>
    <row r="137" spans="3:4" x14ac:dyDescent="0.2">
      <c r="C137" s="13"/>
      <c r="D137" s="13"/>
    </row>
    <row r="138" spans="3:4" x14ac:dyDescent="0.2">
      <c r="C138" s="13"/>
      <c r="D138" s="13"/>
    </row>
    <row r="139" spans="3:4" x14ac:dyDescent="0.2">
      <c r="C139" s="13"/>
      <c r="D139" s="13"/>
    </row>
    <row r="140" spans="3:4" x14ac:dyDescent="0.2">
      <c r="C140" s="13"/>
      <c r="D140" s="13"/>
    </row>
    <row r="141" spans="3:4" x14ac:dyDescent="0.2">
      <c r="C141" s="13"/>
      <c r="D141" s="13"/>
    </row>
    <row r="142" spans="3:4" x14ac:dyDescent="0.2">
      <c r="C142" s="13"/>
      <c r="D142" s="13"/>
    </row>
    <row r="143" spans="3:4" x14ac:dyDescent="0.2">
      <c r="C143" s="13"/>
      <c r="D143" s="13"/>
    </row>
    <row r="144" spans="3:4" x14ac:dyDescent="0.2">
      <c r="C144" s="13"/>
      <c r="D144" s="13"/>
    </row>
    <row r="145" spans="3:4" x14ac:dyDescent="0.2">
      <c r="C145" s="13"/>
      <c r="D145" s="13"/>
    </row>
    <row r="146" spans="3:4" x14ac:dyDescent="0.2">
      <c r="C146" s="13"/>
      <c r="D146" s="13"/>
    </row>
    <row r="147" spans="3:4" x14ac:dyDescent="0.2">
      <c r="C147" s="13"/>
      <c r="D147" s="13"/>
    </row>
    <row r="148" spans="3:4" x14ac:dyDescent="0.2">
      <c r="C148" s="13"/>
      <c r="D148" s="13"/>
    </row>
    <row r="149" spans="3:4" x14ac:dyDescent="0.2">
      <c r="C149" s="13"/>
      <c r="D149" s="13"/>
    </row>
    <row r="150" spans="3:4" x14ac:dyDescent="0.2">
      <c r="C150" s="13"/>
      <c r="D150" s="13"/>
    </row>
    <row r="151" spans="3:4" x14ac:dyDescent="0.2">
      <c r="C151" s="13"/>
      <c r="D151" s="13"/>
    </row>
    <row r="152" spans="3:4" x14ac:dyDescent="0.2">
      <c r="C152" s="13"/>
      <c r="D152" s="13"/>
    </row>
    <row r="153" spans="3:4" x14ac:dyDescent="0.2">
      <c r="C153" s="13"/>
      <c r="D153" s="13"/>
    </row>
    <row r="154" spans="3:4" x14ac:dyDescent="0.2">
      <c r="C154" s="13"/>
      <c r="D154" s="13"/>
    </row>
    <row r="155" spans="3:4" x14ac:dyDescent="0.2">
      <c r="C155" s="13"/>
      <c r="D155" s="13"/>
    </row>
    <row r="156" spans="3:4" x14ac:dyDescent="0.2">
      <c r="C156" s="13"/>
      <c r="D156" s="13"/>
    </row>
    <row r="157" spans="3:4" x14ac:dyDescent="0.2">
      <c r="C157" s="13"/>
      <c r="D157" s="13"/>
    </row>
    <row r="158" spans="3:4" x14ac:dyDescent="0.2">
      <c r="C158" s="13"/>
      <c r="D158" s="13"/>
    </row>
    <row r="159" spans="3:4" x14ac:dyDescent="0.2">
      <c r="C159" s="13"/>
      <c r="D159" s="13"/>
    </row>
    <row r="160" spans="3:4" x14ac:dyDescent="0.2">
      <c r="C160" s="13"/>
      <c r="D160" s="13"/>
    </row>
    <row r="161" spans="3:4" x14ac:dyDescent="0.2">
      <c r="C161" s="13"/>
      <c r="D161" s="13"/>
    </row>
    <row r="162" spans="3:4" x14ac:dyDescent="0.2">
      <c r="C162" s="13"/>
      <c r="D162" s="13"/>
    </row>
    <row r="163" spans="3:4" x14ac:dyDescent="0.2">
      <c r="C163" s="13"/>
      <c r="D163" s="13"/>
    </row>
    <row r="164" spans="3:4" x14ac:dyDescent="0.2">
      <c r="C164" s="13"/>
      <c r="D164" s="13"/>
    </row>
    <row r="165" spans="3:4" x14ac:dyDescent="0.2">
      <c r="C165" s="13"/>
      <c r="D165" s="13"/>
    </row>
    <row r="166" spans="3:4" x14ac:dyDescent="0.2">
      <c r="C166" s="13"/>
      <c r="D166" s="13"/>
    </row>
    <row r="167" spans="3:4" x14ac:dyDescent="0.2">
      <c r="C167" s="13"/>
      <c r="D167" s="13"/>
    </row>
    <row r="168" spans="3:4" x14ac:dyDescent="0.2">
      <c r="C168" s="13"/>
      <c r="D168" s="13"/>
    </row>
    <row r="169" spans="3:4" x14ac:dyDescent="0.2">
      <c r="C169" s="13"/>
      <c r="D169" s="13"/>
    </row>
    <row r="170" spans="3:4" x14ac:dyDescent="0.2">
      <c r="C170" s="13"/>
      <c r="D170" s="13"/>
    </row>
    <row r="171" spans="3:4" x14ac:dyDescent="0.2">
      <c r="C171" s="13"/>
      <c r="D171" s="13"/>
    </row>
    <row r="172" spans="3:4" x14ac:dyDescent="0.2">
      <c r="C172" s="13"/>
      <c r="D172" s="13"/>
    </row>
    <row r="173" spans="3:4" x14ac:dyDescent="0.2">
      <c r="C173" s="13"/>
      <c r="D173" s="13"/>
    </row>
    <row r="174" spans="3:4" x14ac:dyDescent="0.2">
      <c r="C174" s="13"/>
      <c r="D174" s="13"/>
    </row>
    <row r="175" spans="3:4" x14ac:dyDescent="0.2">
      <c r="C175" s="13"/>
      <c r="D175" s="13"/>
    </row>
    <row r="176" spans="3:4" x14ac:dyDescent="0.2">
      <c r="C176" s="13"/>
      <c r="D176" s="13"/>
    </row>
    <row r="177" spans="3:4" x14ac:dyDescent="0.2">
      <c r="C177" s="13"/>
      <c r="D177" s="13"/>
    </row>
    <row r="178" spans="3:4" x14ac:dyDescent="0.2">
      <c r="C178" s="13"/>
      <c r="D178" s="13"/>
    </row>
    <row r="179" spans="3:4" x14ac:dyDescent="0.2">
      <c r="C179" s="13"/>
      <c r="D179" s="13"/>
    </row>
    <row r="180" spans="3:4" x14ac:dyDescent="0.2">
      <c r="C180" s="13"/>
      <c r="D180" s="13"/>
    </row>
    <row r="181" spans="3:4" x14ac:dyDescent="0.2">
      <c r="C181" s="13"/>
      <c r="D181" s="13"/>
    </row>
    <row r="182" spans="3:4" x14ac:dyDescent="0.2">
      <c r="C182" s="13"/>
      <c r="D182" s="13"/>
    </row>
    <row r="183" spans="3:4" x14ac:dyDescent="0.2">
      <c r="C183" s="13"/>
      <c r="D183" s="13"/>
    </row>
    <row r="184" spans="3:4" x14ac:dyDescent="0.2">
      <c r="C184" s="13"/>
      <c r="D184" s="13"/>
    </row>
    <row r="185" spans="3:4" x14ac:dyDescent="0.2">
      <c r="C185" s="13"/>
      <c r="D185" s="13"/>
    </row>
    <row r="186" spans="3:4" x14ac:dyDescent="0.2">
      <c r="C186" s="13"/>
      <c r="D186" s="13"/>
    </row>
    <row r="187" spans="3:4" x14ac:dyDescent="0.2">
      <c r="C187" s="13"/>
      <c r="D187" s="13"/>
    </row>
    <row r="188" spans="3:4" x14ac:dyDescent="0.2">
      <c r="C188" s="13"/>
      <c r="D188" s="13"/>
    </row>
    <row r="189" spans="3:4" x14ac:dyDescent="0.2">
      <c r="C189" s="13"/>
      <c r="D189" s="13"/>
    </row>
    <row r="190" spans="3:4" x14ac:dyDescent="0.2">
      <c r="C190" s="13"/>
      <c r="D190" s="13"/>
    </row>
    <row r="191" spans="3:4" x14ac:dyDescent="0.2">
      <c r="C191" s="13"/>
      <c r="D191" s="13"/>
    </row>
    <row r="192" spans="3:4" x14ac:dyDescent="0.2">
      <c r="C192" s="13"/>
      <c r="D192" s="13"/>
    </row>
    <row r="193" spans="3:4" x14ac:dyDescent="0.2">
      <c r="C193" s="13"/>
      <c r="D193" s="13"/>
    </row>
    <row r="194" spans="3:4" x14ac:dyDescent="0.2">
      <c r="C194" s="13"/>
      <c r="D194" s="13"/>
    </row>
    <row r="195" spans="3:4" x14ac:dyDescent="0.2">
      <c r="C195" s="13"/>
      <c r="D195" s="13"/>
    </row>
    <row r="196" spans="3:4" x14ac:dyDescent="0.2">
      <c r="C196" s="13"/>
      <c r="D196" s="13"/>
    </row>
    <row r="197" spans="3:4" x14ac:dyDescent="0.2">
      <c r="C197" s="13"/>
      <c r="D197" s="13"/>
    </row>
    <row r="198" spans="3:4" x14ac:dyDescent="0.2">
      <c r="C198" s="13"/>
      <c r="D198" s="13"/>
    </row>
    <row r="199" spans="3:4" x14ac:dyDescent="0.2">
      <c r="C199" s="13"/>
      <c r="D199" s="13"/>
    </row>
    <row r="200" spans="3:4" x14ac:dyDescent="0.2">
      <c r="C200" s="13"/>
      <c r="D200" s="13"/>
    </row>
    <row r="201" spans="3:4" x14ac:dyDescent="0.2">
      <c r="C201" s="13"/>
      <c r="D201" s="13"/>
    </row>
    <row r="202" spans="3:4" x14ac:dyDescent="0.2">
      <c r="C202" s="13"/>
      <c r="D202" s="13"/>
    </row>
    <row r="203" spans="3:4" x14ac:dyDescent="0.2">
      <c r="C203" s="13"/>
      <c r="D203" s="13"/>
    </row>
    <row r="204" spans="3:4" x14ac:dyDescent="0.2">
      <c r="C204" s="13"/>
      <c r="D204" s="13"/>
    </row>
    <row r="205" spans="3:4" x14ac:dyDescent="0.2">
      <c r="C205" s="13"/>
      <c r="D205" s="13"/>
    </row>
    <row r="206" spans="3:4" x14ac:dyDescent="0.2">
      <c r="C206" s="13"/>
      <c r="D206" s="13"/>
    </row>
    <row r="207" spans="3:4" x14ac:dyDescent="0.2">
      <c r="C207" s="13"/>
      <c r="D207" s="13"/>
    </row>
    <row r="208" spans="3:4" x14ac:dyDescent="0.2">
      <c r="C208" s="13"/>
      <c r="D208" s="13"/>
    </row>
    <row r="209" spans="3:4" x14ac:dyDescent="0.2">
      <c r="C209" s="13"/>
      <c r="D209" s="13"/>
    </row>
    <row r="210" spans="3:4" x14ac:dyDescent="0.2">
      <c r="C210" s="13"/>
      <c r="D210" s="13"/>
    </row>
    <row r="211" spans="3:4" x14ac:dyDescent="0.2">
      <c r="C211" s="13"/>
      <c r="D211" s="13"/>
    </row>
    <row r="212" spans="3:4" x14ac:dyDescent="0.2">
      <c r="C212" s="13"/>
      <c r="D212" s="13"/>
    </row>
    <row r="213" spans="3:4" x14ac:dyDescent="0.2">
      <c r="C213" s="13"/>
      <c r="D213" s="13"/>
    </row>
    <row r="214" spans="3:4" x14ac:dyDescent="0.2">
      <c r="C214" s="13"/>
      <c r="D214" s="13"/>
    </row>
    <row r="215" spans="3:4" x14ac:dyDescent="0.2">
      <c r="C215" s="13"/>
      <c r="D215" s="13"/>
    </row>
    <row r="216" spans="3:4" x14ac:dyDescent="0.2">
      <c r="C216" s="13"/>
      <c r="D216" s="13"/>
    </row>
    <row r="217" spans="3:4" x14ac:dyDescent="0.2">
      <c r="C217" s="13"/>
      <c r="D217" s="13"/>
    </row>
    <row r="218" spans="3:4" x14ac:dyDescent="0.2">
      <c r="C218" s="13"/>
      <c r="D218" s="13"/>
    </row>
    <row r="219" spans="3:4" x14ac:dyDescent="0.2">
      <c r="C219" s="13"/>
      <c r="D219" s="13"/>
    </row>
    <row r="220" spans="3:4" x14ac:dyDescent="0.2">
      <c r="C220" s="13"/>
      <c r="D220" s="13"/>
    </row>
    <row r="221" spans="3:4" x14ac:dyDescent="0.2">
      <c r="C221" s="13"/>
      <c r="D221" s="13"/>
    </row>
    <row r="222" spans="3:4" x14ac:dyDescent="0.2">
      <c r="C222" s="13"/>
      <c r="D222" s="13"/>
    </row>
    <row r="223" spans="3:4" x14ac:dyDescent="0.2">
      <c r="C223" s="13"/>
      <c r="D223" s="13"/>
    </row>
    <row r="224" spans="3:4" x14ac:dyDescent="0.2">
      <c r="C224" s="13"/>
      <c r="D224" s="13"/>
    </row>
    <row r="225" spans="3:4" x14ac:dyDescent="0.2">
      <c r="C225" s="13"/>
      <c r="D225" s="13"/>
    </row>
    <row r="226" spans="3:4" x14ac:dyDescent="0.2">
      <c r="C226" s="13"/>
      <c r="D226" s="13"/>
    </row>
    <row r="227" spans="3:4" x14ac:dyDescent="0.2">
      <c r="C227" s="13"/>
      <c r="D227" s="13"/>
    </row>
    <row r="228" spans="3:4" x14ac:dyDescent="0.2">
      <c r="C228" s="13"/>
      <c r="D228" s="13"/>
    </row>
    <row r="229" spans="3:4" x14ac:dyDescent="0.2">
      <c r="C229" s="13"/>
      <c r="D229" s="13"/>
    </row>
    <row r="230" spans="3:4" x14ac:dyDescent="0.2">
      <c r="C230" s="13"/>
      <c r="D230" s="13"/>
    </row>
    <row r="231" spans="3:4" x14ac:dyDescent="0.2">
      <c r="C231" s="13"/>
      <c r="D231" s="13"/>
    </row>
    <row r="232" spans="3:4" x14ac:dyDescent="0.2">
      <c r="C232" s="13"/>
      <c r="D232" s="13"/>
    </row>
    <row r="233" spans="3:4" x14ac:dyDescent="0.2">
      <c r="C233" s="13"/>
      <c r="D233" s="13"/>
    </row>
    <row r="234" spans="3:4" x14ac:dyDescent="0.2">
      <c r="C234" s="13"/>
      <c r="D234" s="13"/>
    </row>
    <row r="235" spans="3:4" x14ac:dyDescent="0.2">
      <c r="C235" s="13"/>
      <c r="D235" s="13"/>
    </row>
    <row r="236" spans="3:4" x14ac:dyDescent="0.2">
      <c r="C236" s="13"/>
      <c r="D236" s="13"/>
    </row>
    <row r="237" spans="3:4" x14ac:dyDescent="0.2">
      <c r="C237" s="13"/>
      <c r="D237" s="13"/>
    </row>
    <row r="238" spans="3:4" x14ac:dyDescent="0.2">
      <c r="C238" s="13"/>
      <c r="D238" s="13"/>
    </row>
    <row r="239" spans="3:4" x14ac:dyDescent="0.2">
      <c r="C239" s="13"/>
      <c r="D239" s="13"/>
    </row>
    <row r="240" spans="3:4" x14ac:dyDescent="0.2">
      <c r="C240" s="13"/>
      <c r="D240" s="13"/>
    </row>
    <row r="241" spans="3:4" x14ac:dyDescent="0.2">
      <c r="C241" s="13"/>
      <c r="D241" s="13"/>
    </row>
    <row r="242" spans="3:4" x14ac:dyDescent="0.2">
      <c r="C242" s="13"/>
      <c r="D242" s="13"/>
    </row>
    <row r="243" spans="3:4" x14ac:dyDescent="0.2">
      <c r="C243" s="13"/>
      <c r="D243" s="13"/>
    </row>
    <row r="244" spans="3:4" x14ac:dyDescent="0.2">
      <c r="C244" s="13"/>
      <c r="D244" s="13"/>
    </row>
    <row r="245" spans="3:4" x14ac:dyDescent="0.2">
      <c r="C245" s="13"/>
      <c r="D245" s="13"/>
    </row>
    <row r="246" spans="3:4" x14ac:dyDescent="0.2">
      <c r="C246" s="13"/>
      <c r="D246" s="13"/>
    </row>
    <row r="247" spans="3:4" x14ac:dyDescent="0.2">
      <c r="C247" s="13"/>
      <c r="D247" s="13"/>
    </row>
    <row r="248" spans="3:4" x14ac:dyDescent="0.2">
      <c r="C248" s="13"/>
      <c r="D248" s="13"/>
    </row>
    <row r="249" spans="3:4" x14ac:dyDescent="0.2">
      <c r="C249" s="13"/>
      <c r="D249" s="13"/>
    </row>
    <row r="250" spans="3:4" x14ac:dyDescent="0.2">
      <c r="C250" s="13"/>
      <c r="D250" s="13"/>
    </row>
    <row r="251" spans="3:4" x14ac:dyDescent="0.2">
      <c r="C251" s="13"/>
      <c r="D251" s="13"/>
    </row>
    <row r="252" spans="3:4" x14ac:dyDescent="0.2">
      <c r="C252" s="13"/>
      <c r="D252" s="13"/>
    </row>
    <row r="253" spans="3:4" x14ac:dyDescent="0.2">
      <c r="C253" s="13"/>
      <c r="D253" s="13"/>
    </row>
    <row r="254" spans="3:4" x14ac:dyDescent="0.2">
      <c r="C254" s="13"/>
      <c r="D254" s="13"/>
    </row>
    <row r="255" spans="3:4" x14ac:dyDescent="0.2">
      <c r="C255" s="13"/>
      <c r="D255" s="13"/>
    </row>
    <row r="256" spans="3:4" x14ac:dyDescent="0.2">
      <c r="C256" s="13"/>
      <c r="D256" s="13"/>
    </row>
    <row r="257" spans="3:4" x14ac:dyDescent="0.2">
      <c r="C257" s="13"/>
      <c r="D257" s="13"/>
    </row>
    <row r="258" spans="3:4" x14ac:dyDescent="0.2">
      <c r="C258" s="13"/>
      <c r="D258" s="13"/>
    </row>
    <row r="259" spans="3:4" x14ac:dyDescent="0.2">
      <c r="C259" s="13"/>
      <c r="D259" s="13"/>
    </row>
    <row r="260" spans="3:4" x14ac:dyDescent="0.2">
      <c r="C260" s="13"/>
      <c r="D260" s="13"/>
    </row>
    <row r="261" spans="3:4" x14ac:dyDescent="0.2">
      <c r="C261" s="13"/>
      <c r="D261" s="13"/>
    </row>
    <row r="262" spans="3:4" x14ac:dyDescent="0.2">
      <c r="C262" s="13"/>
      <c r="D262" s="13"/>
    </row>
    <row r="263" spans="3:4" x14ac:dyDescent="0.2">
      <c r="C263" s="13"/>
      <c r="D263" s="13"/>
    </row>
    <row r="264" spans="3:4" x14ac:dyDescent="0.2">
      <c r="C264" s="13"/>
      <c r="D264" s="13"/>
    </row>
    <row r="265" spans="3:4" x14ac:dyDescent="0.2">
      <c r="C265" s="13"/>
      <c r="D265" s="13"/>
    </row>
    <row r="266" spans="3:4" x14ac:dyDescent="0.2">
      <c r="C266" s="13"/>
      <c r="D266" s="13"/>
    </row>
    <row r="267" spans="3:4" x14ac:dyDescent="0.2">
      <c r="C267" s="13"/>
      <c r="D267" s="13"/>
    </row>
    <row r="268" spans="3:4" x14ac:dyDescent="0.2">
      <c r="C268" s="13"/>
      <c r="D268" s="13"/>
    </row>
    <row r="269" spans="3:4" x14ac:dyDescent="0.2">
      <c r="C269" s="13"/>
      <c r="D269" s="13"/>
    </row>
    <row r="270" spans="3:4" x14ac:dyDescent="0.2">
      <c r="C270" s="13"/>
      <c r="D270" s="13"/>
    </row>
    <row r="271" spans="3:4" x14ac:dyDescent="0.2">
      <c r="C271" s="13"/>
      <c r="D271" s="13"/>
    </row>
    <row r="272" spans="3:4" x14ac:dyDescent="0.2">
      <c r="C272" s="13"/>
      <c r="D272" s="13"/>
    </row>
    <row r="273" spans="3:4" x14ac:dyDescent="0.2">
      <c r="C273" s="13"/>
      <c r="D273" s="13"/>
    </row>
    <row r="274" spans="3:4" x14ac:dyDescent="0.2">
      <c r="C274" s="13"/>
      <c r="D274" s="13"/>
    </row>
    <row r="275" spans="3:4" x14ac:dyDescent="0.2">
      <c r="C275" s="13"/>
      <c r="D275" s="13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</sheetData>
  <phoneticPr fontId="7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7"/>
  <sheetViews>
    <sheetView topLeftCell="A43" workbookViewId="0">
      <selection activeCell="A63" sqref="A63:C82"/>
    </sheetView>
  </sheetViews>
  <sheetFormatPr defaultRowHeight="12.75" x14ac:dyDescent="0.2"/>
  <cols>
    <col min="1" max="1" width="19.7109375" style="7" customWidth="1"/>
    <col min="2" max="2" width="4.42578125" style="14" customWidth="1"/>
    <col min="3" max="3" width="12.7109375" style="7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7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21" t="s">
        <v>90</v>
      </c>
      <c r="I1" s="22" t="s">
        <v>91</v>
      </c>
      <c r="J1" s="23" t="s">
        <v>92</v>
      </c>
    </row>
    <row r="2" spans="1:16" x14ac:dyDescent="0.2">
      <c r="I2" s="24" t="s">
        <v>93</v>
      </c>
      <c r="J2" s="25" t="s">
        <v>94</v>
      </c>
    </row>
    <row r="3" spans="1:16" x14ac:dyDescent="0.2">
      <c r="A3" s="26" t="s">
        <v>95</v>
      </c>
      <c r="I3" s="24" t="s">
        <v>96</v>
      </c>
      <c r="J3" s="25" t="s">
        <v>97</v>
      </c>
    </row>
    <row r="4" spans="1:16" x14ac:dyDescent="0.2">
      <c r="I4" s="24" t="s">
        <v>98</v>
      </c>
      <c r="J4" s="25" t="s">
        <v>97</v>
      </c>
    </row>
    <row r="5" spans="1:16" ht="13.5" thickBot="1" x14ac:dyDescent="0.25">
      <c r="I5" s="27" t="s">
        <v>99</v>
      </c>
      <c r="J5" s="28" t="s">
        <v>100</v>
      </c>
    </row>
    <row r="10" spans="1:16" ht="13.5" thickBot="1" x14ac:dyDescent="0.25"/>
    <row r="11" spans="1:16" ht="12.75" customHeight="1" thickBot="1" x14ac:dyDescent="0.25">
      <c r="A11" s="7" t="str">
        <f t="shared" ref="A11:A42" si="0">P11</f>
        <v> BBS 21 </v>
      </c>
      <c r="B11" s="3" t="str">
        <f t="shared" ref="B11:B42" si="1">IF(H11=INT(H11),"I","II")</f>
        <v>I</v>
      </c>
      <c r="C11" s="7">
        <f t="shared" ref="C11:C42" si="2">1*G11</f>
        <v>42448.409</v>
      </c>
      <c r="D11" s="14" t="str">
        <f t="shared" ref="D11:D42" si="3">VLOOKUP(F11,I$1:J$5,2,FALSE)</f>
        <v>vis</v>
      </c>
      <c r="E11" s="29">
        <f>VLOOKUP(C11,Active!C$21:E$973,3,FALSE)</f>
        <v>6705.9928541029522</v>
      </c>
      <c r="F11" s="3" t="s">
        <v>99</v>
      </c>
      <c r="G11" s="14" t="str">
        <f t="shared" ref="G11:G42" si="4">MID(I11,3,LEN(I11)-3)</f>
        <v>42448.409</v>
      </c>
      <c r="H11" s="7">
        <f t="shared" ref="H11:H42" si="5">1*K11</f>
        <v>6706</v>
      </c>
      <c r="I11" s="30" t="s">
        <v>153</v>
      </c>
      <c r="J11" s="31" t="s">
        <v>154</v>
      </c>
      <c r="K11" s="30">
        <v>6706</v>
      </c>
      <c r="L11" s="30" t="s">
        <v>155</v>
      </c>
      <c r="M11" s="31" t="s">
        <v>156</v>
      </c>
      <c r="N11" s="31"/>
      <c r="O11" s="32" t="s">
        <v>157</v>
      </c>
      <c r="P11" s="32" t="s">
        <v>158</v>
      </c>
    </row>
    <row r="12" spans="1:16" ht="12.75" customHeight="1" thickBot="1" x14ac:dyDescent="0.25">
      <c r="A12" s="7" t="str">
        <f t="shared" si="0"/>
        <v> BBS 21 </v>
      </c>
      <c r="B12" s="3" t="str">
        <f t="shared" si="1"/>
        <v>I</v>
      </c>
      <c r="C12" s="7">
        <f t="shared" si="2"/>
        <v>42448.411999999997</v>
      </c>
      <c r="D12" s="14" t="str">
        <f t="shared" si="3"/>
        <v>vis</v>
      </c>
      <c r="E12" s="29">
        <f>VLOOKUP(C12,Active!C$21:E$973,3,FALSE)</f>
        <v>6705.9943387076</v>
      </c>
      <c r="F12" s="3" t="s">
        <v>99</v>
      </c>
      <c r="G12" s="14" t="str">
        <f t="shared" si="4"/>
        <v>42448.412</v>
      </c>
      <c r="H12" s="7">
        <f t="shared" si="5"/>
        <v>6706</v>
      </c>
      <c r="I12" s="30" t="s">
        <v>159</v>
      </c>
      <c r="J12" s="31" t="s">
        <v>160</v>
      </c>
      <c r="K12" s="30">
        <v>6706</v>
      </c>
      <c r="L12" s="30" t="s">
        <v>161</v>
      </c>
      <c r="M12" s="31" t="s">
        <v>156</v>
      </c>
      <c r="N12" s="31"/>
      <c r="O12" s="32" t="s">
        <v>162</v>
      </c>
      <c r="P12" s="32" t="s">
        <v>158</v>
      </c>
    </row>
    <row r="13" spans="1:16" ht="12.75" customHeight="1" thickBot="1" x14ac:dyDescent="0.25">
      <c r="A13" s="7" t="str">
        <f t="shared" si="0"/>
        <v> BBS 21 </v>
      </c>
      <c r="B13" s="3" t="str">
        <f t="shared" si="1"/>
        <v>I</v>
      </c>
      <c r="C13" s="7">
        <f t="shared" si="2"/>
        <v>42450.427000000003</v>
      </c>
      <c r="D13" s="14" t="str">
        <f t="shared" si="3"/>
        <v>vis</v>
      </c>
      <c r="E13" s="29">
        <f>VLOOKUP(C13,Active!C$21:E$973,3,FALSE)</f>
        <v>6706.9914981640404</v>
      </c>
      <c r="F13" s="3" t="s">
        <v>99</v>
      </c>
      <c r="G13" s="14" t="str">
        <f t="shared" si="4"/>
        <v>42450.427</v>
      </c>
      <c r="H13" s="7">
        <f t="shared" si="5"/>
        <v>6707</v>
      </c>
      <c r="I13" s="30" t="s">
        <v>163</v>
      </c>
      <c r="J13" s="31" t="s">
        <v>164</v>
      </c>
      <c r="K13" s="30">
        <v>6707</v>
      </c>
      <c r="L13" s="30" t="s">
        <v>165</v>
      </c>
      <c r="M13" s="31" t="s">
        <v>156</v>
      </c>
      <c r="N13" s="31"/>
      <c r="O13" s="32" t="s">
        <v>162</v>
      </c>
      <c r="P13" s="32" t="s">
        <v>158</v>
      </c>
    </row>
    <row r="14" spans="1:16" ht="12.75" customHeight="1" thickBot="1" x14ac:dyDescent="0.25">
      <c r="A14" s="7" t="str">
        <f t="shared" si="0"/>
        <v> BBS 21 </v>
      </c>
      <c r="B14" s="3" t="str">
        <f t="shared" si="1"/>
        <v>I</v>
      </c>
      <c r="C14" s="7">
        <f t="shared" si="2"/>
        <v>42450.430999999997</v>
      </c>
      <c r="D14" s="14" t="str">
        <f t="shared" si="3"/>
        <v>vis</v>
      </c>
      <c r="E14" s="29">
        <f>VLOOKUP(C14,Active!C$21:E$973,3,FALSE)</f>
        <v>6706.9934776369037</v>
      </c>
      <c r="F14" s="3" t="s">
        <v>99</v>
      </c>
      <c r="G14" s="14" t="str">
        <f t="shared" si="4"/>
        <v>42450.431</v>
      </c>
      <c r="H14" s="7">
        <f t="shared" si="5"/>
        <v>6707</v>
      </c>
      <c r="I14" s="30" t="s">
        <v>166</v>
      </c>
      <c r="J14" s="31" t="s">
        <v>167</v>
      </c>
      <c r="K14" s="30">
        <v>6707</v>
      </c>
      <c r="L14" s="30" t="s">
        <v>168</v>
      </c>
      <c r="M14" s="31" t="s">
        <v>156</v>
      </c>
      <c r="N14" s="31"/>
      <c r="O14" s="32" t="s">
        <v>157</v>
      </c>
      <c r="P14" s="32" t="s">
        <v>158</v>
      </c>
    </row>
    <row r="15" spans="1:16" ht="12.75" customHeight="1" thickBot="1" x14ac:dyDescent="0.25">
      <c r="A15" s="7" t="str">
        <f t="shared" si="0"/>
        <v> BBS 26 </v>
      </c>
      <c r="B15" s="3" t="str">
        <f t="shared" si="1"/>
        <v>I</v>
      </c>
      <c r="C15" s="7">
        <f t="shared" si="2"/>
        <v>42828.315999999999</v>
      </c>
      <c r="D15" s="14" t="str">
        <f t="shared" si="3"/>
        <v>vis</v>
      </c>
      <c r="E15" s="29">
        <f>VLOOKUP(C15,Active!C$21:E$973,3,FALSE)</f>
        <v>6893.9967536644981</v>
      </c>
      <c r="F15" s="3" t="s">
        <v>99</v>
      </c>
      <c r="G15" s="14" t="str">
        <f t="shared" si="4"/>
        <v>42828.316</v>
      </c>
      <c r="H15" s="7">
        <f t="shared" si="5"/>
        <v>6894</v>
      </c>
      <c r="I15" s="30" t="s">
        <v>169</v>
      </c>
      <c r="J15" s="31" t="s">
        <v>170</v>
      </c>
      <c r="K15" s="30">
        <v>6894</v>
      </c>
      <c r="L15" s="30" t="s">
        <v>171</v>
      </c>
      <c r="M15" s="31" t="s">
        <v>156</v>
      </c>
      <c r="N15" s="31"/>
      <c r="O15" s="32" t="s">
        <v>162</v>
      </c>
      <c r="P15" s="32" t="s">
        <v>172</v>
      </c>
    </row>
    <row r="16" spans="1:16" ht="12.75" customHeight="1" thickBot="1" x14ac:dyDescent="0.25">
      <c r="A16" s="7" t="str">
        <f t="shared" si="0"/>
        <v> BBS 26 </v>
      </c>
      <c r="B16" s="3" t="str">
        <f t="shared" si="1"/>
        <v>I</v>
      </c>
      <c r="C16" s="7">
        <f t="shared" si="2"/>
        <v>42830.336000000003</v>
      </c>
      <c r="D16" s="14" t="str">
        <f t="shared" si="3"/>
        <v>vis</v>
      </c>
      <c r="E16" s="29">
        <f>VLOOKUP(C16,Active!C$21:E$973,3,FALSE)</f>
        <v>6894.9963874620198</v>
      </c>
      <c r="F16" s="3" t="s">
        <v>99</v>
      </c>
      <c r="G16" s="14" t="str">
        <f t="shared" si="4"/>
        <v>42830.336</v>
      </c>
      <c r="H16" s="7">
        <f t="shared" si="5"/>
        <v>6895</v>
      </c>
      <c r="I16" s="30" t="s">
        <v>173</v>
      </c>
      <c r="J16" s="31" t="s">
        <v>174</v>
      </c>
      <c r="K16" s="30">
        <v>6895</v>
      </c>
      <c r="L16" s="30" t="s">
        <v>171</v>
      </c>
      <c r="M16" s="31" t="s">
        <v>156</v>
      </c>
      <c r="N16" s="31"/>
      <c r="O16" s="32" t="s">
        <v>162</v>
      </c>
      <c r="P16" s="32" t="s">
        <v>172</v>
      </c>
    </row>
    <row r="17" spans="1:16" ht="12.75" customHeight="1" thickBot="1" x14ac:dyDescent="0.25">
      <c r="A17" s="7" t="str">
        <f t="shared" si="0"/>
        <v> BBS 26 </v>
      </c>
      <c r="B17" s="3" t="str">
        <f t="shared" si="1"/>
        <v>I</v>
      </c>
      <c r="C17" s="7">
        <f t="shared" si="2"/>
        <v>42832.345999999998</v>
      </c>
      <c r="D17" s="14" t="str">
        <f t="shared" si="3"/>
        <v>vis</v>
      </c>
      <c r="E17" s="29">
        <f>VLOOKUP(C17,Active!C$21:E$973,3,FALSE)</f>
        <v>6895.9910725773716</v>
      </c>
      <c r="F17" s="3" t="s">
        <v>99</v>
      </c>
      <c r="G17" s="14" t="str">
        <f t="shared" si="4"/>
        <v>42832.346</v>
      </c>
      <c r="H17" s="7">
        <f t="shared" si="5"/>
        <v>6896</v>
      </c>
      <c r="I17" s="30" t="s">
        <v>175</v>
      </c>
      <c r="J17" s="31" t="s">
        <v>176</v>
      </c>
      <c r="K17" s="30">
        <v>6896</v>
      </c>
      <c r="L17" s="30" t="s">
        <v>177</v>
      </c>
      <c r="M17" s="31" t="s">
        <v>156</v>
      </c>
      <c r="N17" s="31"/>
      <c r="O17" s="32" t="s">
        <v>178</v>
      </c>
      <c r="P17" s="32" t="s">
        <v>172</v>
      </c>
    </row>
    <row r="18" spans="1:16" ht="12.75" customHeight="1" thickBot="1" x14ac:dyDescent="0.25">
      <c r="A18" s="7" t="str">
        <f t="shared" si="0"/>
        <v> BBS 31 </v>
      </c>
      <c r="B18" s="3" t="str">
        <f t="shared" si="1"/>
        <v>I</v>
      </c>
      <c r="C18" s="7">
        <f t="shared" si="2"/>
        <v>43127.387000000002</v>
      </c>
      <c r="D18" s="14" t="str">
        <f t="shared" si="3"/>
        <v>vis</v>
      </c>
      <c r="E18" s="29">
        <f>VLOOKUP(C18,Active!C$21:E$973,3,FALSE)</f>
        <v>7041.997486069461</v>
      </c>
      <c r="F18" s="3" t="s">
        <v>99</v>
      </c>
      <c r="G18" s="14" t="str">
        <f t="shared" si="4"/>
        <v>43127.387</v>
      </c>
      <c r="H18" s="7">
        <f t="shared" si="5"/>
        <v>7042</v>
      </c>
      <c r="I18" s="30" t="s">
        <v>179</v>
      </c>
      <c r="J18" s="31" t="s">
        <v>180</v>
      </c>
      <c r="K18" s="30">
        <v>7042</v>
      </c>
      <c r="L18" s="30" t="s">
        <v>181</v>
      </c>
      <c r="M18" s="31" t="s">
        <v>156</v>
      </c>
      <c r="N18" s="31"/>
      <c r="O18" s="32" t="s">
        <v>162</v>
      </c>
      <c r="P18" s="32" t="s">
        <v>182</v>
      </c>
    </row>
    <row r="19" spans="1:16" ht="12.75" customHeight="1" thickBot="1" x14ac:dyDescent="0.25">
      <c r="A19" s="7" t="str">
        <f t="shared" si="0"/>
        <v> BBS 33 </v>
      </c>
      <c r="B19" s="3" t="str">
        <f t="shared" si="1"/>
        <v>I</v>
      </c>
      <c r="C19" s="7">
        <f t="shared" si="2"/>
        <v>43218.311000000002</v>
      </c>
      <c r="D19" s="14" t="str">
        <f t="shared" si="3"/>
        <v>vis</v>
      </c>
      <c r="E19" s="29">
        <f>VLOOKUP(C19,Active!C$21:E$973,3,FALSE)</f>
        <v>7086.9928837950456</v>
      </c>
      <c r="F19" s="3" t="s">
        <v>99</v>
      </c>
      <c r="G19" s="14" t="str">
        <f t="shared" si="4"/>
        <v>43218.311</v>
      </c>
      <c r="H19" s="7">
        <f t="shared" si="5"/>
        <v>7087</v>
      </c>
      <c r="I19" s="30" t="s">
        <v>183</v>
      </c>
      <c r="J19" s="31" t="s">
        <v>184</v>
      </c>
      <c r="K19" s="30">
        <v>7087</v>
      </c>
      <c r="L19" s="30" t="s">
        <v>155</v>
      </c>
      <c r="M19" s="31" t="s">
        <v>156</v>
      </c>
      <c r="N19" s="31"/>
      <c r="O19" s="32" t="s">
        <v>162</v>
      </c>
      <c r="P19" s="32" t="s">
        <v>185</v>
      </c>
    </row>
    <row r="20" spans="1:16" ht="12.75" customHeight="1" thickBot="1" x14ac:dyDescent="0.25">
      <c r="A20" s="7" t="str">
        <f t="shared" si="0"/>
        <v> BBS 36 </v>
      </c>
      <c r="B20" s="3" t="str">
        <f t="shared" si="1"/>
        <v>I</v>
      </c>
      <c r="C20" s="7">
        <f t="shared" si="2"/>
        <v>43519.4</v>
      </c>
      <c r="D20" s="14" t="str">
        <f t="shared" si="3"/>
        <v>vis</v>
      </c>
      <c r="E20" s="29">
        <f>VLOOKUP(C20,Active!C$21:E$973,3,FALSE)</f>
        <v>7235.9922602610932</v>
      </c>
      <c r="F20" s="3" t="s">
        <v>99</v>
      </c>
      <c r="G20" s="14" t="str">
        <f t="shared" si="4"/>
        <v>43519.400</v>
      </c>
      <c r="H20" s="7">
        <f t="shared" si="5"/>
        <v>7236</v>
      </c>
      <c r="I20" s="30" t="s">
        <v>186</v>
      </c>
      <c r="J20" s="31" t="s">
        <v>187</v>
      </c>
      <c r="K20" s="30">
        <v>7236</v>
      </c>
      <c r="L20" s="30" t="s">
        <v>125</v>
      </c>
      <c r="M20" s="31" t="s">
        <v>156</v>
      </c>
      <c r="N20" s="31"/>
      <c r="O20" s="32" t="s">
        <v>162</v>
      </c>
      <c r="P20" s="32" t="s">
        <v>188</v>
      </c>
    </row>
    <row r="21" spans="1:16" ht="12.75" customHeight="1" thickBot="1" x14ac:dyDescent="0.25">
      <c r="A21" s="7" t="str">
        <f t="shared" si="0"/>
        <v> BBS 41 </v>
      </c>
      <c r="B21" s="3" t="str">
        <f t="shared" si="1"/>
        <v>I</v>
      </c>
      <c r="C21" s="7">
        <f t="shared" si="2"/>
        <v>43903.349000000002</v>
      </c>
      <c r="D21" s="14" t="str">
        <f t="shared" si="3"/>
        <v>vis</v>
      </c>
      <c r="E21" s="29">
        <f>VLOOKUP(C21,Active!C$21:E$973,3,FALSE)</f>
        <v>7425.9964171541124</v>
      </c>
      <c r="F21" s="3" t="s">
        <v>99</v>
      </c>
      <c r="G21" s="14" t="str">
        <f t="shared" si="4"/>
        <v>43903.349</v>
      </c>
      <c r="H21" s="7">
        <f t="shared" si="5"/>
        <v>7426</v>
      </c>
      <c r="I21" s="30" t="s">
        <v>189</v>
      </c>
      <c r="J21" s="31" t="s">
        <v>190</v>
      </c>
      <c r="K21" s="30">
        <v>7426</v>
      </c>
      <c r="L21" s="30" t="s">
        <v>171</v>
      </c>
      <c r="M21" s="31" t="s">
        <v>156</v>
      </c>
      <c r="N21" s="31"/>
      <c r="O21" s="32" t="s">
        <v>162</v>
      </c>
      <c r="P21" s="32" t="s">
        <v>191</v>
      </c>
    </row>
    <row r="22" spans="1:16" ht="12.75" customHeight="1" thickBot="1" x14ac:dyDescent="0.25">
      <c r="A22" s="7" t="str">
        <f t="shared" si="0"/>
        <v> BBS 41 </v>
      </c>
      <c r="B22" s="3" t="str">
        <f t="shared" si="1"/>
        <v>I</v>
      </c>
      <c r="C22" s="7">
        <f t="shared" si="2"/>
        <v>43905.366000000002</v>
      </c>
      <c r="D22" s="14" t="str">
        <f t="shared" si="3"/>
        <v>vis</v>
      </c>
      <c r="E22" s="29">
        <f>VLOOKUP(C22,Active!C$21:E$973,3,FALSE)</f>
        <v>7426.9945663469825</v>
      </c>
      <c r="F22" s="3" t="s">
        <v>99</v>
      </c>
      <c r="G22" s="14" t="str">
        <f t="shared" si="4"/>
        <v>43905.366</v>
      </c>
      <c r="H22" s="7">
        <f t="shared" si="5"/>
        <v>7427</v>
      </c>
      <c r="I22" s="30" t="s">
        <v>192</v>
      </c>
      <c r="J22" s="31" t="s">
        <v>193</v>
      </c>
      <c r="K22" s="30">
        <v>7427</v>
      </c>
      <c r="L22" s="30" t="s">
        <v>161</v>
      </c>
      <c r="M22" s="31" t="s">
        <v>156</v>
      </c>
      <c r="N22" s="31"/>
      <c r="O22" s="32" t="s">
        <v>162</v>
      </c>
      <c r="P22" s="32" t="s">
        <v>191</v>
      </c>
    </row>
    <row r="23" spans="1:16" ht="12.75" customHeight="1" thickBot="1" x14ac:dyDescent="0.25">
      <c r="A23" s="7" t="str">
        <f t="shared" si="0"/>
        <v> BBS 46 </v>
      </c>
      <c r="B23" s="3" t="str">
        <f t="shared" si="1"/>
        <v>I</v>
      </c>
      <c r="C23" s="7">
        <f t="shared" si="2"/>
        <v>44291.324000000001</v>
      </c>
      <c r="D23" s="14" t="str">
        <f t="shared" si="3"/>
        <v>vis</v>
      </c>
      <c r="E23" s="29">
        <f>VLOOKUP(C23,Active!C$21:E$973,3,FALSE)</f>
        <v>7617.9929134871381</v>
      </c>
      <c r="F23" s="3" t="s">
        <v>99</v>
      </c>
      <c r="G23" s="14" t="str">
        <f t="shared" si="4"/>
        <v>44291.324</v>
      </c>
      <c r="H23" s="7">
        <f t="shared" si="5"/>
        <v>7618</v>
      </c>
      <c r="I23" s="30" t="s">
        <v>194</v>
      </c>
      <c r="J23" s="31" t="s">
        <v>195</v>
      </c>
      <c r="K23" s="30">
        <v>7618</v>
      </c>
      <c r="L23" s="30" t="s">
        <v>155</v>
      </c>
      <c r="M23" s="31" t="s">
        <v>156</v>
      </c>
      <c r="N23" s="31"/>
      <c r="O23" s="32" t="s">
        <v>157</v>
      </c>
      <c r="P23" s="32" t="s">
        <v>196</v>
      </c>
    </row>
    <row r="24" spans="1:16" ht="12.75" customHeight="1" thickBot="1" x14ac:dyDescent="0.25">
      <c r="A24" s="7" t="str">
        <f t="shared" si="0"/>
        <v> BBS 46 </v>
      </c>
      <c r="B24" s="3" t="str">
        <f t="shared" si="1"/>
        <v>I</v>
      </c>
      <c r="C24" s="7">
        <f t="shared" si="2"/>
        <v>44295.374000000003</v>
      </c>
      <c r="D24" s="14" t="str">
        <f t="shared" si="3"/>
        <v>vis</v>
      </c>
      <c r="E24" s="29">
        <f>VLOOKUP(C24,Active!C$21:E$973,3,FALSE)</f>
        <v>7619.9971297643451</v>
      </c>
      <c r="F24" s="3" t="s">
        <v>99</v>
      </c>
      <c r="G24" s="14" t="str">
        <f t="shared" si="4"/>
        <v>44295.374</v>
      </c>
      <c r="H24" s="7">
        <f t="shared" si="5"/>
        <v>7620</v>
      </c>
      <c r="I24" s="30" t="s">
        <v>197</v>
      </c>
      <c r="J24" s="31" t="s">
        <v>198</v>
      </c>
      <c r="K24" s="30">
        <v>7620</v>
      </c>
      <c r="L24" s="30" t="s">
        <v>199</v>
      </c>
      <c r="M24" s="31" t="s">
        <v>156</v>
      </c>
      <c r="N24" s="31"/>
      <c r="O24" s="32" t="s">
        <v>157</v>
      </c>
      <c r="P24" s="32" t="s">
        <v>196</v>
      </c>
    </row>
    <row r="25" spans="1:16" ht="12.75" customHeight="1" thickBot="1" x14ac:dyDescent="0.25">
      <c r="A25" s="7" t="str">
        <f t="shared" si="0"/>
        <v> BBS 52 </v>
      </c>
      <c r="B25" s="3" t="str">
        <f t="shared" si="1"/>
        <v>I</v>
      </c>
      <c r="C25" s="7">
        <f t="shared" si="2"/>
        <v>44586.362999999998</v>
      </c>
      <c r="D25" s="14" t="str">
        <f t="shared" si="3"/>
        <v>vis</v>
      </c>
      <c r="E25" s="29">
        <f>VLOOKUP(C25,Active!C$21:E$973,3,FALSE)</f>
        <v>7763.9983372427905</v>
      </c>
      <c r="F25" s="3" t="s">
        <v>99</v>
      </c>
      <c r="G25" s="14" t="str">
        <f t="shared" si="4"/>
        <v>44586.363</v>
      </c>
      <c r="H25" s="7">
        <f t="shared" si="5"/>
        <v>7764</v>
      </c>
      <c r="I25" s="30" t="s">
        <v>200</v>
      </c>
      <c r="J25" s="31" t="s">
        <v>201</v>
      </c>
      <c r="K25" s="30">
        <v>7764</v>
      </c>
      <c r="L25" s="30" t="s">
        <v>101</v>
      </c>
      <c r="M25" s="31" t="s">
        <v>156</v>
      </c>
      <c r="N25" s="31"/>
      <c r="O25" s="32" t="s">
        <v>162</v>
      </c>
      <c r="P25" s="32" t="s">
        <v>202</v>
      </c>
    </row>
    <row r="26" spans="1:16" ht="12.75" customHeight="1" thickBot="1" x14ac:dyDescent="0.25">
      <c r="A26" s="7" t="str">
        <f t="shared" si="0"/>
        <v> BBS 52 </v>
      </c>
      <c r="B26" s="3" t="str">
        <f t="shared" si="1"/>
        <v>I</v>
      </c>
      <c r="C26" s="7">
        <f t="shared" si="2"/>
        <v>44598.478000000003</v>
      </c>
      <c r="D26" s="14" t="str">
        <f t="shared" si="3"/>
        <v>vis</v>
      </c>
      <c r="E26" s="29">
        <f>VLOOKUP(C26,Active!C$21:E$973,3,FALSE)</f>
        <v>7769.9936656868285</v>
      </c>
      <c r="F26" s="3" t="s">
        <v>99</v>
      </c>
      <c r="G26" s="14" t="str">
        <f t="shared" si="4"/>
        <v>44598.478</v>
      </c>
      <c r="H26" s="7">
        <f t="shared" si="5"/>
        <v>7770</v>
      </c>
      <c r="I26" s="30" t="s">
        <v>203</v>
      </c>
      <c r="J26" s="31" t="s">
        <v>204</v>
      </c>
      <c r="K26" s="30">
        <v>7770</v>
      </c>
      <c r="L26" s="30" t="s">
        <v>168</v>
      </c>
      <c r="M26" s="31" t="s">
        <v>156</v>
      </c>
      <c r="N26" s="31"/>
      <c r="O26" s="32" t="s">
        <v>162</v>
      </c>
      <c r="P26" s="32" t="s">
        <v>202</v>
      </c>
    </row>
    <row r="27" spans="1:16" ht="12.75" customHeight="1" thickBot="1" x14ac:dyDescent="0.25">
      <c r="A27" s="7" t="str">
        <f t="shared" si="0"/>
        <v> BBS 52 </v>
      </c>
      <c r="B27" s="3" t="str">
        <f t="shared" si="1"/>
        <v>I</v>
      </c>
      <c r="C27" s="7">
        <f t="shared" si="2"/>
        <v>44602.517</v>
      </c>
      <c r="D27" s="14" t="str">
        <f t="shared" si="3"/>
        <v>vis</v>
      </c>
      <c r="E27" s="29">
        <f>VLOOKUP(C27,Active!C$21:E$973,3,FALSE)</f>
        <v>7771.9924384136502</v>
      </c>
      <c r="F27" s="3" t="s">
        <v>99</v>
      </c>
      <c r="G27" s="14" t="str">
        <f t="shared" si="4"/>
        <v>44602.517</v>
      </c>
      <c r="H27" s="7">
        <f t="shared" si="5"/>
        <v>7772</v>
      </c>
      <c r="I27" s="30" t="s">
        <v>205</v>
      </c>
      <c r="J27" s="31" t="s">
        <v>206</v>
      </c>
      <c r="K27" s="30">
        <v>7772</v>
      </c>
      <c r="L27" s="30" t="s">
        <v>146</v>
      </c>
      <c r="M27" s="31" t="s">
        <v>156</v>
      </c>
      <c r="N27" s="31"/>
      <c r="O27" s="32" t="s">
        <v>162</v>
      </c>
      <c r="P27" s="32" t="s">
        <v>202</v>
      </c>
    </row>
    <row r="28" spans="1:16" ht="12.75" customHeight="1" thickBot="1" x14ac:dyDescent="0.25">
      <c r="A28" s="7" t="str">
        <f t="shared" si="0"/>
        <v> BBS 53 </v>
      </c>
      <c r="B28" s="3" t="str">
        <f t="shared" si="1"/>
        <v>I</v>
      </c>
      <c r="C28" s="7">
        <f t="shared" si="2"/>
        <v>44683.338000000003</v>
      </c>
      <c r="D28" s="14" t="str">
        <f t="shared" si="3"/>
        <v>vis</v>
      </c>
      <c r="E28" s="29">
        <f>VLOOKUP(C28,Active!C$21:E$973,3,FALSE)</f>
        <v>7811.9881825469893</v>
      </c>
      <c r="F28" s="3" t="s">
        <v>99</v>
      </c>
      <c r="G28" s="14" t="str">
        <f t="shared" si="4"/>
        <v>44683.338</v>
      </c>
      <c r="H28" s="7">
        <f t="shared" si="5"/>
        <v>7812</v>
      </c>
      <c r="I28" s="30" t="s">
        <v>207</v>
      </c>
      <c r="J28" s="31" t="s">
        <v>208</v>
      </c>
      <c r="K28" s="30">
        <v>7812</v>
      </c>
      <c r="L28" s="30" t="s">
        <v>149</v>
      </c>
      <c r="M28" s="31" t="s">
        <v>156</v>
      </c>
      <c r="N28" s="31"/>
      <c r="O28" s="32" t="s">
        <v>162</v>
      </c>
      <c r="P28" s="32" t="s">
        <v>209</v>
      </c>
    </row>
    <row r="29" spans="1:16" ht="12.75" customHeight="1" thickBot="1" x14ac:dyDescent="0.25">
      <c r="A29" s="7" t="str">
        <f t="shared" si="0"/>
        <v> BBS 64 </v>
      </c>
      <c r="B29" s="3" t="str">
        <f t="shared" si="1"/>
        <v>I</v>
      </c>
      <c r="C29" s="7">
        <f t="shared" si="2"/>
        <v>45295.627</v>
      </c>
      <c r="D29" s="14" t="str">
        <f t="shared" si="3"/>
        <v>vis</v>
      </c>
      <c r="E29" s="29">
        <f>VLOOKUP(C29,Active!C$21:E$973,3,FALSE)</f>
        <v>8114.9905480170628</v>
      </c>
      <c r="F29" s="3" t="s">
        <v>99</v>
      </c>
      <c r="G29" s="14" t="str">
        <f t="shared" si="4"/>
        <v>45295.627</v>
      </c>
      <c r="H29" s="7">
        <f t="shared" si="5"/>
        <v>8115</v>
      </c>
      <c r="I29" s="30" t="s">
        <v>210</v>
      </c>
      <c r="J29" s="31" t="s">
        <v>211</v>
      </c>
      <c r="K29" s="30">
        <v>8115</v>
      </c>
      <c r="L29" s="30" t="s">
        <v>212</v>
      </c>
      <c r="M29" s="31" t="s">
        <v>156</v>
      </c>
      <c r="N29" s="31"/>
      <c r="O29" s="32" t="s">
        <v>162</v>
      </c>
      <c r="P29" s="32" t="s">
        <v>213</v>
      </c>
    </row>
    <row r="30" spans="1:16" ht="12.75" customHeight="1" thickBot="1" x14ac:dyDescent="0.25">
      <c r="A30" s="7" t="str">
        <f t="shared" si="0"/>
        <v> BBS 64 </v>
      </c>
      <c r="B30" s="3" t="str">
        <f t="shared" si="1"/>
        <v>I</v>
      </c>
      <c r="C30" s="7">
        <f t="shared" si="2"/>
        <v>45297.654999999999</v>
      </c>
      <c r="D30" s="14" t="str">
        <f t="shared" si="3"/>
        <v>vis</v>
      </c>
      <c r="E30" s="29">
        <f>VLOOKUP(C30,Active!C$21:E$973,3,FALSE)</f>
        <v>8115.9941407603146</v>
      </c>
      <c r="F30" s="3" t="s">
        <v>99</v>
      </c>
      <c r="G30" s="14" t="str">
        <f t="shared" si="4"/>
        <v>45297.655</v>
      </c>
      <c r="H30" s="7">
        <f t="shared" si="5"/>
        <v>8116</v>
      </c>
      <c r="I30" s="30" t="s">
        <v>214</v>
      </c>
      <c r="J30" s="31" t="s">
        <v>215</v>
      </c>
      <c r="K30" s="30">
        <v>8116</v>
      </c>
      <c r="L30" s="30" t="s">
        <v>216</v>
      </c>
      <c r="M30" s="31" t="s">
        <v>156</v>
      </c>
      <c r="N30" s="31"/>
      <c r="O30" s="32" t="s">
        <v>217</v>
      </c>
      <c r="P30" s="32" t="s">
        <v>213</v>
      </c>
    </row>
    <row r="31" spans="1:16" ht="12.75" customHeight="1" thickBot="1" x14ac:dyDescent="0.25">
      <c r="A31" s="7" t="str">
        <f t="shared" si="0"/>
        <v> BBS 65 </v>
      </c>
      <c r="B31" s="3" t="str">
        <f t="shared" si="1"/>
        <v>I</v>
      </c>
      <c r="C31" s="7">
        <f t="shared" si="2"/>
        <v>45368.375</v>
      </c>
      <c r="D31" s="14" t="str">
        <f t="shared" si="3"/>
        <v>vis</v>
      </c>
      <c r="E31" s="29">
        <f>VLOOKUP(C31,Active!C$21:E$973,3,FALSE)</f>
        <v>8150.9912210378379</v>
      </c>
      <c r="F31" s="3" t="s">
        <v>99</v>
      </c>
      <c r="G31" s="14" t="str">
        <f t="shared" si="4"/>
        <v>45368.375</v>
      </c>
      <c r="H31" s="7">
        <f t="shared" si="5"/>
        <v>8151</v>
      </c>
      <c r="I31" s="30" t="s">
        <v>218</v>
      </c>
      <c r="J31" s="31" t="s">
        <v>219</v>
      </c>
      <c r="K31" s="30">
        <v>8151</v>
      </c>
      <c r="L31" s="30" t="s">
        <v>177</v>
      </c>
      <c r="M31" s="31" t="s">
        <v>156</v>
      </c>
      <c r="N31" s="31"/>
      <c r="O31" s="32" t="s">
        <v>162</v>
      </c>
      <c r="P31" s="32" t="s">
        <v>220</v>
      </c>
    </row>
    <row r="32" spans="1:16" ht="12.75" customHeight="1" thickBot="1" x14ac:dyDescent="0.25">
      <c r="A32" s="7" t="str">
        <f t="shared" si="0"/>
        <v> BBS 65 </v>
      </c>
      <c r="B32" s="3" t="str">
        <f t="shared" si="1"/>
        <v>I</v>
      </c>
      <c r="C32" s="7">
        <f t="shared" si="2"/>
        <v>45368.375999999997</v>
      </c>
      <c r="D32" s="14" t="str">
        <f t="shared" si="3"/>
        <v>vis</v>
      </c>
      <c r="E32" s="29">
        <f>VLOOKUP(C32,Active!C$21:E$973,3,FALSE)</f>
        <v>8150.9917159060524</v>
      </c>
      <c r="F32" s="3" t="s">
        <v>99</v>
      </c>
      <c r="G32" s="14" t="str">
        <f t="shared" si="4"/>
        <v>45368.376</v>
      </c>
      <c r="H32" s="7">
        <f t="shared" si="5"/>
        <v>8151</v>
      </c>
      <c r="I32" s="30" t="s">
        <v>221</v>
      </c>
      <c r="J32" s="31" t="s">
        <v>222</v>
      </c>
      <c r="K32" s="30">
        <v>8151</v>
      </c>
      <c r="L32" s="30" t="s">
        <v>165</v>
      </c>
      <c r="M32" s="31" t="s">
        <v>156</v>
      </c>
      <c r="N32" s="31"/>
      <c r="O32" s="32" t="s">
        <v>178</v>
      </c>
      <c r="P32" s="32" t="s">
        <v>220</v>
      </c>
    </row>
    <row r="33" spans="1:16" ht="12.75" customHeight="1" thickBot="1" x14ac:dyDescent="0.25">
      <c r="A33" s="7" t="str">
        <f t="shared" si="0"/>
        <v> BBS 68 </v>
      </c>
      <c r="B33" s="3" t="str">
        <f t="shared" si="1"/>
        <v>I</v>
      </c>
      <c r="C33" s="7">
        <f t="shared" si="2"/>
        <v>45370.398999999998</v>
      </c>
      <c r="D33" s="14" t="str">
        <f t="shared" si="3"/>
        <v>vis</v>
      </c>
      <c r="E33" s="29">
        <f>VLOOKUP(C33,Active!C$21:E$973,3,FALSE)</f>
        <v>8151.9928343082229</v>
      </c>
      <c r="F33" s="3" t="s">
        <v>99</v>
      </c>
      <c r="G33" s="14" t="str">
        <f t="shared" si="4"/>
        <v>45370.399</v>
      </c>
      <c r="H33" s="7">
        <f t="shared" si="5"/>
        <v>8152</v>
      </c>
      <c r="I33" s="30" t="s">
        <v>223</v>
      </c>
      <c r="J33" s="31" t="s">
        <v>224</v>
      </c>
      <c r="K33" s="30">
        <v>8152</v>
      </c>
      <c r="L33" s="30" t="s">
        <v>155</v>
      </c>
      <c r="M33" s="31" t="s">
        <v>156</v>
      </c>
      <c r="N33" s="31"/>
      <c r="O33" s="32" t="s">
        <v>225</v>
      </c>
      <c r="P33" s="32" t="s">
        <v>226</v>
      </c>
    </row>
    <row r="34" spans="1:16" ht="12.75" customHeight="1" thickBot="1" x14ac:dyDescent="0.25">
      <c r="A34" s="7" t="str">
        <f t="shared" si="0"/>
        <v> BBS 75 </v>
      </c>
      <c r="B34" s="3" t="str">
        <f t="shared" si="1"/>
        <v>I</v>
      </c>
      <c r="C34" s="7">
        <f t="shared" si="2"/>
        <v>46057.453999999998</v>
      </c>
      <c r="D34" s="14" t="str">
        <f t="shared" si="3"/>
        <v>vis</v>
      </c>
      <c r="E34" s="29">
        <f>VLOOKUP(C34,Active!C$21:E$973,3,FALSE)</f>
        <v>8491.9945168601589</v>
      </c>
      <c r="F34" s="3" t="s">
        <v>99</v>
      </c>
      <c r="G34" s="14" t="str">
        <f t="shared" si="4"/>
        <v>46057.454</v>
      </c>
      <c r="H34" s="7">
        <f t="shared" si="5"/>
        <v>8492</v>
      </c>
      <c r="I34" s="30" t="s">
        <v>227</v>
      </c>
      <c r="J34" s="31" t="s">
        <v>228</v>
      </c>
      <c r="K34" s="30">
        <v>8492</v>
      </c>
      <c r="L34" s="30" t="s">
        <v>161</v>
      </c>
      <c r="M34" s="31" t="s">
        <v>156</v>
      </c>
      <c r="N34" s="31"/>
      <c r="O34" s="32" t="s">
        <v>162</v>
      </c>
      <c r="P34" s="32" t="s">
        <v>229</v>
      </c>
    </row>
    <row r="35" spans="1:16" ht="12.75" customHeight="1" thickBot="1" x14ac:dyDescent="0.25">
      <c r="A35" s="7" t="str">
        <f t="shared" si="0"/>
        <v> VSSC 61.18 </v>
      </c>
      <c r="B35" s="3" t="str">
        <f t="shared" si="1"/>
        <v>I</v>
      </c>
      <c r="C35" s="7">
        <f t="shared" si="2"/>
        <v>46059.463000000003</v>
      </c>
      <c r="D35" s="14" t="str">
        <f t="shared" si="3"/>
        <v>vis</v>
      </c>
      <c r="E35" s="29">
        <f>VLOOKUP(C35,Active!C$21:E$973,3,FALSE)</f>
        <v>8492.988707107299</v>
      </c>
      <c r="F35" s="3" t="s">
        <v>99</v>
      </c>
      <c r="G35" s="14" t="str">
        <f t="shared" si="4"/>
        <v>46059.463</v>
      </c>
      <c r="H35" s="7">
        <f t="shared" si="5"/>
        <v>8493</v>
      </c>
      <c r="I35" s="30" t="s">
        <v>230</v>
      </c>
      <c r="J35" s="31" t="s">
        <v>231</v>
      </c>
      <c r="K35" s="30">
        <v>8493</v>
      </c>
      <c r="L35" s="30" t="s">
        <v>232</v>
      </c>
      <c r="M35" s="31" t="s">
        <v>156</v>
      </c>
      <c r="N35" s="31"/>
      <c r="O35" s="32" t="s">
        <v>233</v>
      </c>
      <c r="P35" s="32" t="s">
        <v>234</v>
      </c>
    </row>
    <row r="36" spans="1:16" ht="12.75" customHeight="1" thickBot="1" x14ac:dyDescent="0.25">
      <c r="A36" s="7" t="str">
        <f t="shared" si="0"/>
        <v> VSSC 61.18 </v>
      </c>
      <c r="B36" s="3" t="str">
        <f t="shared" si="1"/>
        <v>I</v>
      </c>
      <c r="C36" s="7">
        <f t="shared" si="2"/>
        <v>46061.485000000001</v>
      </c>
      <c r="D36" s="14" t="str">
        <f t="shared" si="3"/>
        <v>vis</v>
      </c>
      <c r="E36" s="29">
        <f>VLOOKUP(C36,Active!C$21:E$973,3,FALSE)</f>
        <v>8493.9893306412505</v>
      </c>
      <c r="F36" s="3" t="s">
        <v>99</v>
      </c>
      <c r="G36" s="14" t="str">
        <f t="shared" si="4"/>
        <v>46061.485</v>
      </c>
      <c r="H36" s="7">
        <f t="shared" si="5"/>
        <v>8494</v>
      </c>
      <c r="I36" s="30" t="s">
        <v>235</v>
      </c>
      <c r="J36" s="31" t="s">
        <v>236</v>
      </c>
      <c r="K36" s="30">
        <v>8494</v>
      </c>
      <c r="L36" s="30" t="s">
        <v>237</v>
      </c>
      <c r="M36" s="31" t="s">
        <v>156</v>
      </c>
      <c r="N36" s="31"/>
      <c r="O36" s="32" t="s">
        <v>233</v>
      </c>
      <c r="P36" s="32" t="s">
        <v>234</v>
      </c>
    </row>
    <row r="37" spans="1:16" ht="12.75" customHeight="1" thickBot="1" x14ac:dyDescent="0.25">
      <c r="A37" s="7" t="str">
        <f t="shared" si="0"/>
        <v> BBS 76 </v>
      </c>
      <c r="B37" s="3" t="str">
        <f t="shared" si="1"/>
        <v>I</v>
      </c>
      <c r="C37" s="7">
        <f t="shared" si="2"/>
        <v>46140.3</v>
      </c>
      <c r="D37" s="14" t="str">
        <f t="shared" si="3"/>
        <v>vis</v>
      </c>
      <c r="E37" s="29">
        <f>VLOOKUP(C37,Active!C$21:E$973,3,FALSE)</f>
        <v>8532.9923691321019</v>
      </c>
      <c r="F37" s="3" t="s">
        <v>99</v>
      </c>
      <c r="G37" s="14" t="str">
        <f t="shared" si="4"/>
        <v>46140.300</v>
      </c>
      <c r="H37" s="7">
        <f t="shared" si="5"/>
        <v>8533</v>
      </c>
      <c r="I37" s="30" t="s">
        <v>238</v>
      </c>
      <c r="J37" s="31" t="s">
        <v>239</v>
      </c>
      <c r="K37" s="30">
        <v>8533</v>
      </c>
      <c r="L37" s="30" t="s">
        <v>146</v>
      </c>
      <c r="M37" s="31" t="s">
        <v>156</v>
      </c>
      <c r="N37" s="31"/>
      <c r="O37" s="32" t="s">
        <v>162</v>
      </c>
      <c r="P37" s="32" t="s">
        <v>240</v>
      </c>
    </row>
    <row r="38" spans="1:16" ht="12.75" customHeight="1" thickBot="1" x14ac:dyDescent="0.25">
      <c r="A38" s="7" t="str">
        <f t="shared" si="0"/>
        <v> VSSC 67.11 </v>
      </c>
      <c r="B38" s="3" t="str">
        <f t="shared" si="1"/>
        <v>I</v>
      </c>
      <c r="C38" s="7">
        <f t="shared" si="2"/>
        <v>46441.383999999998</v>
      </c>
      <c r="D38" s="14" t="str">
        <f t="shared" si="3"/>
        <v>vis</v>
      </c>
      <c r="E38" s="29">
        <f>VLOOKUP(C38,Active!C$21:E$973,3,FALSE)</f>
        <v>8681.9892712570636</v>
      </c>
      <c r="F38" s="3" t="s">
        <v>99</v>
      </c>
      <c r="G38" s="14" t="str">
        <f t="shared" si="4"/>
        <v>46441.384</v>
      </c>
      <c r="H38" s="7">
        <f t="shared" si="5"/>
        <v>8682</v>
      </c>
      <c r="I38" s="30" t="s">
        <v>241</v>
      </c>
      <c r="J38" s="31" t="s">
        <v>242</v>
      </c>
      <c r="K38" s="30">
        <v>8682</v>
      </c>
      <c r="L38" s="30" t="s">
        <v>237</v>
      </c>
      <c r="M38" s="31" t="s">
        <v>156</v>
      </c>
      <c r="N38" s="31"/>
      <c r="O38" s="32" t="s">
        <v>233</v>
      </c>
      <c r="P38" s="32" t="s">
        <v>243</v>
      </c>
    </row>
    <row r="39" spans="1:16" ht="12.75" customHeight="1" thickBot="1" x14ac:dyDescent="0.25">
      <c r="A39" s="7" t="str">
        <f t="shared" si="0"/>
        <v> BBS 82 </v>
      </c>
      <c r="B39" s="3" t="str">
        <f t="shared" si="1"/>
        <v>I</v>
      </c>
      <c r="C39" s="7">
        <f t="shared" si="2"/>
        <v>46821.284</v>
      </c>
      <c r="D39" s="14" t="str">
        <f t="shared" si="3"/>
        <v>vis</v>
      </c>
      <c r="E39" s="29">
        <f>VLOOKUP(C39,Active!C$21:E$973,3,FALSE)</f>
        <v>8869.9897067410948</v>
      </c>
      <c r="F39" s="3" t="s">
        <v>99</v>
      </c>
      <c r="G39" s="14" t="str">
        <f t="shared" si="4"/>
        <v>46821.284</v>
      </c>
      <c r="H39" s="7">
        <f t="shared" si="5"/>
        <v>8870</v>
      </c>
      <c r="I39" s="30" t="s">
        <v>244</v>
      </c>
      <c r="J39" s="31" t="s">
        <v>245</v>
      </c>
      <c r="K39" s="30">
        <v>8870</v>
      </c>
      <c r="L39" s="30" t="s">
        <v>246</v>
      </c>
      <c r="M39" s="31" t="s">
        <v>156</v>
      </c>
      <c r="N39" s="31"/>
      <c r="O39" s="32" t="s">
        <v>162</v>
      </c>
      <c r="P39" s="32" t="s">
        <v>247</v>
      </c>
    </row>
    <row r="40" spans="1:16" ht="12.75" customHeight="1" thickBot="1" x14ac:dyDescent="0.25">
      <c r="A40" s="7" t="str">
        <f t="shared" si="0"/>
        <v> BBS 87 </v>
      </c>
      <c r="B40" s="3" t="str">
        <f t="shared" si="1"/>
        <v>I</v>
      </c>
      <c r="C40" s="7">
        <f t="shared" si="2"/>
        <v>47207.245000000003</v>
      </c>
      <c r="D40" s="14" t="str">
        <f t="shared" si="3"/>
        <v>vis</v>
      </c>
      <c r="E40" s="29">
        <f>VLOOKUP(C40,Active!C$21:E$973,3,FALSE)</f>
        <v>9060.9895384859028</v>
      </c>
      <c r="F40" s="3" t="s">
        <v>99</v>
      </c>
      <c r="G40" s="14" t="str">
        <f t="shared" si="4"/>
        <v>47207.245</v>
      </c>
      <c r="H40" s="7">
        <f t="shared" si="5"/>
        <v>9061</v>
      </c>
      <c r="I40" s="30" t="s">
        <v>248</v>
      </c>
      <c r="J40" s="31" t="s">
        <v>249</v>
      </c>
      <c r="K40" s="30">
        <v>9061</v>
      </c>
      <c r="L40" s="30" t="s">
        <v>246</v>
      </c>
      <c r="M40" s="31" t="s">
        <v>156</v>
      </c>
      <c r="N40" s="31"/>
      <c r="O40" s="32" t="s">
        <v>162</v>
      </c>
      <c r="P40" s="32" t="s">
        <v>250</v>
      </c>
    </row>
    <row r="41" spans="1:16" ht="12.75" customHeight="1" thickBot="1" x14ac:dyDescent="0.25">
      <c r="A41" s="7" t="str">
        <f t="shared" si="0"/>
        <v> BBS 90 </v>
      </c>
      <c r="B41" s="3" t="str">
        <f t="shared" si="1"/>
        <v>I</v>
      </c>
      <c r="C41" s="7">
        <f t="shared" si="2"/>
        <v>47512.373</v>
      </c>
      <c r="D41" s="14" t="str">
        <f t="shared" si="3"/>
        <v>vis</v>
      </c>
      <c r="E41" s="29">
        <f>VLOOKUP(C41,Active!C$21:E$973,3,FALSE)</f>
        <v>9211.9876876787712</v>
      </c>
      <c r="F41" s="3" t="s">
        <v>99</v>
      </c>
      <c r="G41" s="14" t="str">
        <f t="shared" si="4"/>
        <v>47512.373</v>
      </c>
      <c r="H41" s="7">
        <f t="shared" si="5"/>
        <v>9212</v>
      </c>
      <c r="I41" s="30" t="s">
        <v>251</v>
      </c>
      <c r="J41" s="31" t="s">
        <v>252</v>
      </c>
      <c r="K41" s="30">
        <v>9212</v>
      </c>
      <c r="L41" s="30" t="s">
        <v>131</v>
      </c>
      <c r="M41" s="31" t="s">
        <v>156</v>
      </c>
      <c r="N41" s="31"/>
      <c r="O41" s="32" t="s">
        <v>162</v>
      </c>
      <c r="P41" s="32" t="s">
        <v>253</v>
      </c>
    </row>
    <row r="42" spans="1:16" ht="12.75" customHeight="1" thickBot="1" x14ac:dyDescent="0.25">
      <c r="A42" s="7" t="str">
        <f t="shared" si="0"/>
        <v> BBS 91 </v>
      </c>
      <c r="B42" s="3" t="str">
        <f t="shared" si="1"/>
        <v>I</v>
      </c>
      <c r="C42" s="7">
        <f t="shared" si="2"/>
        <v>47605.313999999998</v>
      </c>
      <c r="D42" s="14" t="str">
        <f t="shared" si="3"/>
        <v>vis</v>
      </c>
      <c r="E42" s="29">
        <f>VLOOKUP(C42,Active!C$21:E$973,3,FALSE)</f>
        <v>9257.9812345972259</v>
      </c>
      <c r="F42" s="3" t="s">
        <v>99</v>
      </c>
      <c r="G42" s="14" t="str">
        <f t="shared" si="4"/>
        <v>47605.314</v>
      </c>
      <c r="H42" s="7">
        <f t="shared" si="5"/>
        <v>9258</v>
      </c>
      <c r="I42" s="30" t="s">
        <v>254</v>
      </c>
      <c r="J42" s="31" t="s">
        <v>255</v>
      </c>
      <c r="K42" s="30">
        <v>9258</v>
      </c>
      <c r="L42" s="30" t="s">
        <v>256</v>
      </c>
      <c r="M42" s="31" t="s">
        <v>156</v>
      </c>
      <c r="N42" s="31"/>
      <c r="O42" s="32" t="s">
        <v>162</v>
      </c>
      <c r="P42" s="32" t="s">
        <v>257</v>
      </c>
    </row>
    <row r="43" spans="1:16" ht="12.75" customHeight="1" thickBot="1" x14ac:dyDescent="0.25">
      <c r="A43" s="7" t="str">
        <f t="shared" ref="A43:A74" si="6">P43</f>
        <v> BRNO 30 </v>
      </c>
      <c r="B43" s="3" t="str">
        <f t="shared" ref="B43:B74" si="7">IF(H43=INT(H43),"I","II")</f>
        <v>I</v>
      </c>
      <c r="C43" s="7">
        <f t="shared" ref="C43:C74" si="8">1*G43</f>
        <v>47827.603000000003</v>
      </c>
      <c r="D43" s="14" t="str">
        <f t="shared" ref="D43:D74" si="9">VLOOKUP(F43,I$1:J$5,2,FALSE)</f>
        <v>vis</v>
      </c>
      <c r="E43" s="29">
        <f>VLOOKUP(C43,Active!C$21:E$973,3,FALSE)</f>
        <v>9367.9849955956743</v>
      </c>
      <c r="F43" s="3" t="s">
        <v>99</v>
      </c>
      <c r="G43" s="14" t="str">
        <f t="shared" ref="G43:G74" si="10">MID(I43,3,LEN(I43)-3)</f>
        <v>47827.603</v>
      </c>
      <c r="H43" s="7">
        <f t="shared" ref="H43:H74" si="11">1*K43</f>
        <v>9368</v>
      </c>
      <c r="I43" s="30" t="s">
        <v>258</v>
      </c>
      <c r="J43" s="31" t="s">
        <v>259</v>
      </c>
      <c r="K43" s="30">
        <v>9368</v>
      </c>
      <c r="L43" s="30" t="s">
        <v>113</v>
      </c>
      <c r="M43" s="31" t="s">
        <v>156</v>
      </c>
      <c r="N43" s="31"/>
      <c r="O43" s="32" t="s">
        <v>260</v>
      </c>
      <c r="P43" s="32" t="s">
        <v>261</v>
      </c>
    </row>
    <row r="44" spans="1:16" ht="12.75" customHeight="1" thickBot="1" x14ac:dyDescent="0.25">
      <c r="A44" s="7" t="str">
        <f t="shared" si="6"/>
        <v> BBS 94 </v>
      </c>
      <c r="B44" s="3" t="str">
        <f t="shared" si="7"/>
        <v>I</v>
      </c>
      <c r="C44" s="7">
        <f t="shared" si="8"/>
        <v>47908.436000000002</v>
      </c>
      <c r="D44" s="14" t="str">
        <f t="shared" si="9"/>
        <v>vis</v>
      </c>
      <c r="E44" s="29">
        <f>VLOOKUP(C44,Active!C$21:E$973,3,FALSE)</f>
        <v>9407.9866781476103</v>
      </c>
      <c r="F44" s="3" t="s">
        <v>99</v>
      </c>
      <c r="G44" s="14" t="str">
        <f t="shared" si="10"/>
        <v>47908.436</v>
      </c>
      <c r="H44" s="7">
        <f t="shared" si="11"/>
        <v>9408</v>
      </c>
      <c r="I44" s="30" t="s">
        <v>262</v>
      </c>
      <c r="J44" s="31" t="s">
        <v>263</v>
      </c>
      <c r="K44" s="30">
        <v>9408</v>
      </c>
      <c r="L44" s="30" t="s">
        <v>264</v>
      </c>
      <c r="M44" s="31" t="s">
        <v>156</v>
      </c>
      <c r="N44" s="31"/>
      <c r="O44" s="32" t="s">
        <v>162</v>
      </c>
      <c r="P44" s="32" t="s">
        <v>265</v>
      </c>
    </row>
    <row r="45" spans="1:16" ht="12.75" customHeight="1" thickBot="1" x14ac:dyDescent="0.25">
      <c r="A45" s="7" t="str">
        <f t="shared" si="6"/>
        <v> BBS 97 </v>
      </c>
      <c r="B45" s="3" t="str">
        <f t="shared" si="7"/>
        <v>I</v>
      </c>
      <c r="C45" s="7">
        <f t="shared" si="8"/>
        <v>48290.353000000003</v>
      </c>
      <c r="D45" s="14" t="str">
        <f t="shared" si="9"/>
        <v>vis</v>
      </c>
      <c r="E45" s="29">
        <f>VLOOKUP(C45,Active!C$21:E$973,3,FALSE)</f>
        <v>9596.9852628245117</v>
      </c>
      <c r="F45" s="3" t="s">
        <v>99</v>
      </c>
      <c r="G45" s="14" t="str">
        <f t="shared" si="10"/>
        <v>48290.353</v>
      </c>
      <c r="H45" s="7">
        <f t="shared" si="11"/>
        <v>9597</v>
      </c>
      <c r="I45" s="30" t="s">
        <v>266</v>
      </c>
      <c r="J45" s="31" t="s">
        <v>267</v>
      </c>
      <c r="K45" s="30">
        <v>9597</v>
      </c>
      <c r="L45" s="30" t="s">
        <v>113</v>
      </c>
      <c r="M45" s="31" t="s">
        <v>156</v>
      </c>
      <c r="N45" s="31"/>
      <c r="O45" s="32" t="s">
        <v>178</v>
      </c>
      <c r="P45" s="32" t="s">
        <v>268</v>
      </c>
    </row>
    <row r="46" spans="1:16" ht="12.75" customHeight="1" thickBot="1" x14ac:dyDescent="0.25">
      <c r="A46" s="7" t="str">
        <f t="shared" si="6"/>
        <v> BBS 97 </v>
      </c>
      <c r="B46" s="3" t="str">
        <f t="shared" si="7"/>
        <v>I</v>
      </c>
      <c r="C46" s="7">
        <f t="shared" si="8"/>
        <v>48292.364999999998</v>
      </c>
      <c r="D46" s="14" t="str">
        <f t="shared" si="9"/>
        <v>vis</v>
      </c>
      <c r="E46" s="29">
        <f>VLOOKUP(C46,Active!C$21:E$973,3,FALSE)</f>
        <v>9597.9809376762951</v>
      </c>
      <c r="F46" s="3" t="s">
        <v>99</v>
      </c>
      <c r="G46" s="14" t="str">
        <f t="shared" si="10"/>
        <v>48292.365</v>
      </c>
      <c r="H46" s="7">
        <f t="shared" si="11"/>
        <v>9598</v>
      </c>
      <c r="I46" s="30" t="s">
        <v>269</v>
      </c>
      <c r="J46" s="31" t="s">
        <v>270</v>
      </c>
      <c r="K46" s="30">
        <v>9598</v>
      </c>
      <c r="L46" s="30" t="s">
        <v>271</v>
      </c>
      <c r="M46" s="31" t="s">
        <v>156</v>
      </c>
      <c r="N46" s="31"/>
      <c r="O46" s="32" t="s">
        <v>178</v>
      </c>
      <c r="P46" s="32" t="s">
        <v>268</v>
      </c>
    </row>
    <row r="47" spans="1:16" ht="12.75" customHeight="1" thickBot="1" x14ac:dyDescent="0.25">
      <c r="A47" s="7" t="str">
        <f t="shared" si="6"/>
        <v> BBS 97 </v>
      </c>
      <c r="B47" s="3" t="str">
        <f t="shared" si="7"/>
        <v>I</v>
      </c>
      <c r="C47" s="7">
        <f t="shared" si="8"/>
        <v>48296.404999999999</v>
      </c>
      <c r="D47" s="14" t="str">
        <f t="shared" si="9"/>
        <v>vis</v>
      </c>
      <c r="E47" s="29">
        <f>VLOOKUP(C47,Active!C$21:E$973,3,FALSE)</f>
        <v>9599.9802052713349</v>
      </c>
      <c r="F47" s="3" t="s">
        <v>99</v>
      </c>
      <c r="G47" s="14" t="str">
        <f t="shared" si="10"/>
        <v>48296.405</v>
      </c>
      <c r="H47" s="7">
        <f t="shared" si="11"/>
        <v>9600</v>
      </c>
      <c r="I47" s="30" t="s">
        <v>272</v>
      </c>
      <c r="J47" s="31" t="s">
        <v>273</v>
      </c>
      <c r="K47" s="30">
        <v>9600</v>
      </c>
      <c r="L47" s="30" t="s">
        <v>274</v>
      </c>
      <c r="M47" s="31" t="s">
        <v>156</v>
      </c>
      <c r="N47" s="31"/>
      <c r="O47" s="32" t="s">
        <v>162</v>
      </c>
      <c r="P47" s="32" t="s">
        <v>268</v>
      </c>
    </row>
    <row r="48" spans="1:16" ht="12.75" customHeight="1" thickBot="1" x14ac:dyDescent="0.25">
      <c r="A48" s="7" t="str">
        <f t="shared" si="6"/>
        <v> BBS 99 </v>
      </c>
      <c r="B48" s="3" t="str">
        <f t="shared" si="7"/>
        <v>I</v>
      </c>
      <c r="C48" s="7">
        <f t="shared" si="8"/>
        <v>48597.497000000003</v>
      </c>
      <c r="D48" s="14" t="str">
        <f t="shared" si="9"/>
        <v>vis</v>
      </c>
      <c r="E48" s="29">
        <f>VLOOKUP(C48,Active!C$21:E$973,3,FALSE)</f>
        <v>9748.981066342034</v>
      </c>
      <c r="F48" s="3" t="s">
        <v>99</v>
      </c>
      <c r="G48" s="14" t="str">
        <f t="shared" si="10"/>
        <v>48597.497</v>
      </c>
      <c r="H48" s="7">
        <f t="shared" si="11"/>
        <v>9749</v>
      </c>
      <c r="I48" s="30" t="s">
        <v>275</v>
      </c>
      <c r="J48" s="31" t="s">
        <v>276</v>
      </c>
      <c r="K48" s="30">
        <v>9749</v>
      </c>
      <c r="L48" s="30" t="s">
        <v>256</v>
      </c>
      <c r="M48" s="31" t="s">
        <v>156</v>
      </c>
      <c r="N48" s="31"/>
      <c r="O48" s="32" t="s">
        <v>162</v>
      </c>
      <c r="P48" s="32" t="s">
        <v>277</v>
      </c>
    </row>
    <row r="49" spans="1:16" ht="12.75" customHeight="1" thickBot="1" x14ac:dyDescent="0.25">
      <c r="A49" s="7" t="str">
        <f t="shared" si="6"/>
        <v> BBS 100 </v>
      </c>
      <c r="B49" s="3" t="str">
        <f t="shared" si="7"/>
        <v>I</v>
      </c>
      <c r="C49" s="7">
        <f t="shared" si="8"/>
        <v>48682.366999999998</v>
      </c>
      <c r="D49" s="14" t="str">
        <f t="shared" si="9"/>
        <v>vis</v>
      </c>
      <c r="E49" s="29">
        <f>VLOOKUP(C49,Active!C$21:E$973,3,FALSE)</f>
        <v>9790.9805318843592</v>
      </c>
      <c r="F49" s="3" t="s">
        <v>99</v>
      </c>
      <c r="G49" s="14" t="str">
        <f t="shared" si="10"/>
        <v>48682.367</v>
      </c>
      <c r="H49" s="7">
        <f t="shared" si="11"/>
        <v>9791</v>
      </c>
      <c r="I49" s="30" t="s">
        <v>278</v>
      </c>
      <c r="J49" s="31" t="s">
        <v>279</v>
      </c>
      <c r="K49" s="30">
        <v>9791</v>
      </c>
      <c r="L49" s="30" t="s">
        <v>271</v>
      </c>
      <c r="M49" s="31" t="s">
        <v>156</v>
      </c>
      <c r="N49" s="31"/>
      <c r="O49" s="32" t="s">
        <v>162</v>
      </c>
      <c r="P49" s="32" t="s">
        <v>280</v>
      </c>
    </row>
    <row r="50" spans="1:16" ht="12.75" customHeight="1" thickBot="1" x14ac:dyDescent="0.25">
      <c r="A50" s="7" t="str">
        <f t="shared" si="6"/>
        <v> BBS 103 </v>
      </c>
      <c r="B50" s="3" t="str">
        <f t="shared" si="7"/>
        <v>I</v>
      </c>
      <c r="C50" s="7">
        <f t="shared" si="8"/>
        <v>49066.296000000002</v>
      </c>
      <c r="D50" s="14" t="str">
        <f t="shared" si="9"/>
        <v>vis</v>
      </c>
      <c r="E50" s="29">
        <f>VLOOKUP(C50,Active!C$21:E$973,3,FALSE)</f>
        <v>9980.9747914130476</v>
      </c>
      <c r="F50" s="3" t="s">
        <v>99</v>
      </c>
      <c r="G50" s="14" t="str">
        <f t="shared" si="10"/>
        <v>49066.296</v>
      </c>
      <c r="H50" s="7">
        <f t="shared" si="11"/>
        <v>9981</v>
      </c>
      <c r="I50" s="30" t="s">
        <v>281</v>
      </c>
      <c r="J50" s="31" t="s">
        <v>282</v>
      </c>
      <c r="K50" s="30">
        <v>9981</v>
      </c>
      <c r="L50" s="30" t="s">
        <v>283</v>
      </c>
      <c r="M50" s="31" t="s">
        <v>156</v>
      </c>
      <c r="N50" s="31"/>
      <c r="O50" s="32" t="s">
        <v>162</v>
      </c>
      <c r="P50" s="32" t="s">
        <v>284</v>
      </c>
    </row>
    <row r="51" spans="1:16" ht="12.75" customHeight="1" thickBot="1" x14ac:dyDescent="0.25">
      <c r="A51" s="7" t="str">
        <f t="shared" si="6"/>
        <v> BBS 106 </v>
      </c>
      <c r="B51" s="3" t="str">
        <f t="shared" si="7"/>
        <v>I</v>
      </c>
      <c r="C51" s="7">
        <f t="shared" si="8"/>
        <v>49375.478000000003</v>
      </c>
      <c r="D51" s="14" t="str">
        <f t="shared" si="9"/>
        <v>vis</v>
      </c>
      <c r="E51" s="29">
        <f>VLOOKUP(C51,Active!C$21:E$973,3,FALSE)</f>
        <v>10133.979136355989</v>
      </c>
      <c r="F51" s="3" t="s">
        <v>99</v>
      </c>
      <c r="G51" s="14" t="str">
        <f t="shared" si="10"/>
        <v>49375.478</v>
      </c>
      <c r="H51" s="7">
        <f t="shared" si="11"/>
        <v>10134</v>
      </c>
      <c r="I51" s="30" t="s">
        <v>285</v>
      </c>
      <c r="J51" s="31" t="s">
        <v>286</v>
      </c>
      <c r="K51" s="30">
        <v>10134</v>
      </c>
      <c r="L51" s="30" t="s">
        <v>287</v>
      </c>
      <c r="M51" s="31" t="s">
        <v>156</v>
      </c>
      <c r="N51" s="31"/>
      <c r="O51" s="32" t="s">
        <v>162</v>
      </c>
      <c r="P51" s="32" t="s">
        <v>288</v>
      </c>
    </row>
    <row r="52" spans="1:16" ht="12.75" customHeight="1" thickBot="1" x14ac:dyDescent="0.25">
      <c r="A52" s="7" t="str">
        <f t="shared" si="6"/>
        <v> BBS 108 </v>
      </c>
      <c r="B52" s="3" t="str">
        <f t="shared" si="7"/>
        <v>I</v>
      </c>
      <c r="C52" s="7">
        <f t="shared" si="8"/>
        <v>49670.489000000001</v>
      </c>
      <c r="D52" s="14" t="str">
        <f t="shared" si="9"/>
        <v>vis</v>
      </c>
      <c r="E52" s="29">
        <f>VLOOKUP(C52,Active!C$21:E$973,3,FALSE)</f>
        <v>10279.970703801579</v>
      </c>
      <c r="F52" s="3" t="s">
        <v>99</v>
      </c>
      <c r="G52" s="14" t="str">
        <f t="shared" si="10"/>
        <v>49670.489</v>
      </c>
      <c r="H52" s="7">
        <f t="shared" si="11"/>
        <v>10280</v>
      </c>
      <c r="I52" s="30" t="s">
        <v>289</v>
      </c>
      <c r="J52" s="31" t="s">
        <v>290</v>
      </c>
      <c r="K52" s="30">
        <v>10280</v>
      </c>
      <c r="L52" s="30" t="s">
        <v>291</v>
      </c>
      <c r="M52" s="31" t="s">
        <v>156</v>
      </c>
      <c r="N52" s="31"/>
      <c r="O52" s="32" t="s">
        <v>162</v>
      </c>
      <c r="P52" s="32" t="s">
        <v>292</v>
      </c>
    </row>
    <row r="53" spans="1:16" ht="12.75" customHeight="1" thickBot="1" x14ac:dyDescent="0.25">
      <c r="A53" s="7" t="str">
        <f t="shared" si="6"/>
        <v> BBS 113 </v>
      </c>
      <c r="B53" s="3" t="str">
        <f t="shared" si="7"/>
        <v>I</v>
      </c>
      <c r="C53" s="7">
        <f t="shared" si="8"/>
        <v>50369.661999999997</v>
      </c>
      <c r="D53" s="14" t="str">
        <f t="shared" si="9"/>
        <v>vis</v>
      </c>
      <c r="E53" s="29">
        <f>VLOOKUP(C53,Active!C$21:E$973,3,FALSE)</f>
        <v>10625.969199402198</v>
      </c>
      <c r="F53" s="3" t="s">
        <v>99</v>
      </c>
      <c r="G53" s="14" t="str">
        <f t="shared" si="10"/>
        <v>50369.662</v>
      </c>
      <c r="H53" s="7">
        <f t="shared" si="11"/>
        <v>10626</v>
      </c>
      <c r="I53" s="30" t="s">
        <v>293</v>
      </c>
      <c r="J53" s="31" t="s">
        <v>294</v>
      </c>
      <c r="K53" s="30">
        <v>10626</v>
      </c>
      <c r="L53" s="30" t="s">
        <v>295</v>
      </c>
      <c r="M53" s="31" t="s">
        <v>156</v>
      </c>
      <c r="N53" s="31"/>
      <c r="O53" s="32" t="s">
        <v>162</v>
      </c>
      <c r="P53" s="32" t="s">
        <v>296</v>
      </c>
    </row>
    <row r="54" spans="1:16" ht="12.75" customHeight="1" thickBot="1" x14ac:dyDescent="0.25">
      <c r="A54" s="7" t="str">
        <f t="shared" si="6"/>
        <v> BBS 116 </v>
      </c>
      <c r="B54" s="3" t="str">
        <f t="shared" si="7"/>
        <v>I</v>
      </c>
      <c r="C54" s="7">
        <f t="shared" si="8"/>
        <v>50747.538</v>
      </c>
      <c r="D54" s="14" t="str">
        <f t="shared" si="9"/>
        <v>vis</v>
      </c>
      <c r="E54" s="29">
        <f>VLOOKUP(C54,Active!C$21:E$973,3,FALSE)</f>
        <v>10812.968021615843</v>
      </c>
      <c r="F54" s="3" t="s">
        <v>99</v>
      </c>
      <c r="G54" s="14" t="str">
        <f t="shared" si="10"/>
        <v>50747.538</v>
      </c>
      <c r="H54" s="7">
        <f t="shared" si="11"/>
        <v>10813</v>
      </c>
      <c r="I54" s="30" t="s">
        <v>297</v>
      </c>
      <c r="J54" s="31" t="s">
        <v>298</v>
      </c>
      <c r="K54" s="30">
        <v>10813</v>
      </c>
      <c r="L54" s="30" t="s">
        <v>299</v>
      </c>
      <c r="M54" s="31" t="s">
        <v>156</v>
      </c>
      <c r="N54" s="31"/>
      <c r="O54" s="32" t="s">
        <v>162</v>
      </c>
      <c r="P54" s="32" t="s">
        <v>300</v>
      </c>
    </row>
    <row r="55" spans="1:16" ht="12.75" customHeight="1" thickBot="1" x14ac:dyDescent="0.25">
      <c r="A55" s="7" t="str">
        <f t="shared" si="6"/>
        <v> BBS 119 </v>
      </c>
      <c r="B55" s="3" t="str">
        <f t="shared" si="7"/>
        <v>I</v>
      </c>
      <c r="C55" s="7">
        <f t="shared" si="8"/>
        <v>51129.442000000003</v>
      </c>
      <c r="D55" s="14" t="str">
        <f t="shared" si="9"/>
        <v>vis</v>
      </c>
      <c r="E55" s="29">
        <f>VLOOKUP(C55,Active!C$21:E$973,3,FALSE)</f>
        <v>11001.960173005929</v>
      </c>
      <c r="F55" s="3" t="s">
        <v>99</v>
      </c>
      <c r="G55" s="14" t="str">
        <f t="shared" si="10"/>
        <v>51129.442</v>
      </c>
      <c r="H55" s="7">
        <f t="shared" si="11"/>
        <v>11002</v>
      </c>
      <c r="I55" s="30" t="s">
        <v>301</v>
      </c>
      <c r="J55" s="31" t="s">
        <v>302</v>
      </c>
      <c r="K55" s="30">
        <v>11002</v>
      </c>
      <c r="L55" s="30" t="s">
        <v>303</v>
      </c>
      <c r="M55" s="31" t="s">
        <v>156</v>
      </c>
      <c r="N55" s="31"/>
      <c r="O55" s="32" t="s">
        <v>162</v>
      </c>
      <c r="P55" s="32" t="s">
        <v>304</v>
      </c>
    </row>
    <row r="56" spans="1:16" ht="12.75" customHeight="1" thickBot="1" x14ac:dyDescent="0.25">
      <c r="A56" s="7" t="str">
        <f t="shared" si="6"/>
        <v> BBS 129 </v>
      </c>
      <c r="B56" s="3" t="str">
        <f t="shared" si="7"/>
        <v>I</v>
      </c>
      <c r="C56" s="7">
        <f t="shared" si="8"/>
        <v>52677.298999999999</v>
      </c>
      <c r="D56" s="14" t="str">
        <f t="shared" si="9"/>
        <v>vis</v>
      </c>
      <c r="E56" s="29">
        <f>VLOOKUP(C56,Active!C$21:E$973,3,FALSE)</f>
        <v>11767.945406138344</v>
      </c>
      <c r="F56" s="3" t="s">
        <v>99</v>
      </c>
      <c r="G56" s="14" t="str">
        <f t="shared" si="10"/>
        <v>52677.299</v>
      </c>
      <c r="H56" s="7">
        <f t="shared" si="11"/>
        <v>11768</v>
      </c>
      <c r="I56" s="30" t="s">
        <v>317</v>
      </c>
      <c r="J56" s="31" t="s">
        <v>318</v>
      </c>
      <c r="K56" s="30">
        <v>11768</v>
      </c>
      <c r="L56" s="30" t="s">
        <v>319</v>
      </c>
      <c r="M56" s="31" t="s">
        <v>156</v>
      </c>
      <c r="N56" s="31"/>
      <c r="O56" s="32" t="s">
        <v>162</v>
      </c>
      <c r="P56" s="32" t="s">
        <v>320</v>
      </c>
    </row>
    <row r="57" spans="1:16" ht="12.75" customHeight="1" thickBot="1" x14ac:dyDescent="0.25">
      <c r="A57" s="7" t="str">
        <f t="shared" si="6"/>
        <v> BBS 130 </v>
      </c>
      <c r="B57" s="3" t="str">
        <f t="shared" si="7"/>
        <v>I</v>
      </c>
      <c r="C57" s="7">
        <f t="shared" si="8"/>
        <v>52903.622000000003</v>
      </c>
      <c r="D57" s="14" t="str">
        <f t="shared" si="9"/>
        <v>vis</v>
      </c>
      <c r="E57" s="29">
        <f>VLOOKUP(C57,Active!C$21:E$973,3,FALSE)</f>
        <v>11879.945465522533</v>
      </c>
      <c r="F57" s="3" t="s">
        <v>99</v>
      </c>
      <c r="G57" s="14" t="str">
        <f t="shared" si="10"/>
        <v>52903.622</v>
      </c>
      <c r="H57" s="7">
        <f t="shared" si="11"/>
        <v>11880</v>
      </c>
      <c r="I57" s="30" t="s">
        <v>321</v>
      </c>
      <c r="J57" s="31" t="s">
        <v>322</v>
      </c>
      <c r="K57" s="30">
        <v>11880</v>
      </c>
      <c r="L57" s="30" t="s">
        <v>319</v>
      </c>
      <c r="M57" s="31" t="s">
        <v>156</v>
      </c>
      <c r="N57" s="31"/>
      <c r="O57" s="32" t="s">
        <v>162</v>
      </c>
      <c r="P57" s="32" t="s">
        <v>323</v>
      </c>
    </row>
    <row r="58" spans="1:16" ht="12.75" customHeight="1" thickBot="1" x14ac:dyDescent="0.25">
      <c r="A58" s="7" t="str">
        <f t="shared" si="6"/>
        <v>IBVS 5502 </v>
      </c>
      <c r="B58" s="3" t="str">
        <f t="shared" si="7"/>
        <v>I</v>
      </c>
      <c r="C58" s="7">
        <f t="shared" si="8"/>
        <v>53000.620699999999</v>
      </c>
      <c r="D58" s="14" t="str">
        <f t="shared" si="9"/>
        <v>vis</v>
      </c>
      <c r="E58" s="29">
        <f>VLOOKUP(C58,Active!C$21:E$973,3,FALSE)</f>
        <v>11927.94703920346</v>
      </c>
      <c r="F58" s="3" t="s">
        <v>99</v>
      </c>
      <c r="G58" s="14" t="str">
        <f t="shared" si="10"/>
        <v>53000.6207</v>
      </c>
      <c r="H58" s="7">
        <f t="shared" si="11"/>
        <v>11928</v>
      </c>
      <c r="I58" s="30" t="s">
        <v>324</v>
      </c>
      <c r="J58" s="31" t="s">
        <v>325</v>
      </c>
      <c r="K58" s="30">
        <v>11928</v>
      </c>
      <c r="L58" s="30" t="s">
        <v>326</v>
      </c>
      <c r="M58" s="31" t="s">
        <v>327</v>
      </c>
      <c r="N58" s="31" t="s">
        <v>328</v>
      </c>
      <c r="O58" s="32" t="s">
        <v>329</v>
      </c>
      <c r="P58" s="33" t="s">
        <v>330</v>
      </c>
    </row>
    <row r="59" spans="1:16" ht="12.75" customHeight="1" thickBot="1" x14ac:dyDescent="0.25">
      <c r="A59" s="7" t="str">
        <f t="shared" si="6"/>
        <v>IBVS 5603 </v>
      </c>
      <c r="B59" s="3" t="str">
        <f t="shared" si="7"/>
        <v>I</v>
      </c>
      <c r="C59" s="7">
        <f t="shared" si="8"/>
        <v>53008.703800000003</v>
      </c>
      <c r="D59" s="14" t="str">
        <f t="shared" si="9"/>
        <v>PE</v>
      </c>
      <c r="E59" s="29">
        <f>VLOOKUP(C59,Active!C$21:E$973,3,FALSE)</f>
        <v>11931.947108485012</v>
      </c>
      <c r="F59" s="3" t="str">
        <f>LEFT(M59,1)</f>
        <v>E</v>
      </c>
      <c r="G59" s="14" t="str">
        <f t="shared" si="10"/>
        <v>53008.7038</v>
      </c>
      <c r="H59" s="7">
        <f t="shared" si="11"/>
        <v>11932</v>
      </c>
      <c r="I59" s="30" t="s">
        <v>331</v>
      </c>
      <c r="J59" s="31" t="s">
        <v>332</v>
      </c>
      <c r="K59" s="30">
        <v>11932</v>
      </c>
      <c r="L59" s="30" t="s">
        <v>333</v>
      </c>
      <c r="M59" s="31" t="s">
        <v>327</v>
      </c>
      <c r="N59" s="31" t="s">
        <v>328</v>
      </c>
      <c r="O59" s="32" t="s">
        <v>329</v>
      </c>
      <c r="P59" s="33" t="s">
        <v>334</v>
      </c>
    </row>
    <row r="60" spans="1:16" ht="12.75" customHeight="1" thickBot="1" x14ac:dyDescent="0.25">
      <c r="A60" s="7" t="str">
        <f t="shared" si="6"/>
        <v>OEJV 0003 </v>
      </c>
      <c r="B60" s="3" t="str">
        <f t="shared" si="7"/>
        <v>I</v>
      </c>
      <c r="C60" s="7">
        <f t="shared" si="8"/>
        <v>53287.55</v>
      </c>
      <c r="D60" s="14" t="str">
        <f t="shared" si="9"/>
        <v>vis</v>
      </c>
      <c r="E60" s="29">
        <f>VLOOKUP(C60,Active!C$21:E$973,3,FALSE)</f>
        <v>12069.939230183003</v>
      </c>
      <c r="F60" s="3" t="str">
        <f>LEFT(M60,1)</f>
        <v>V</v>
      </c>
      <c r="G60" s="14" t="str">
        <f t="shared" si="10"/>
        <v>53287.550</v>
      </c>
      <c r="H60" s="7">
        <f t="shared" si="11"/>
        <v>12070</v>
      </c>
      <c r="I60" s="30" t="s">
        <v>335</v>
      </c>
      <c r="J60" s="31" t="s">
        <v>336</v>
      </c>
      <c r="K60" s="30">
        <v>12070</v>
      </c>
      <c r="L60" s="30" t="s">
        <v>337</v>
      </c>
      <c r="M60" s="31" t="s">
        <v>156</v>
      </c>
      <c r="N60" s="31"/>
      <c r="O60" s="32" t="s">
        <v>162</v>
      </c>
      <c r="P60" s="33" t="s">
        <v>338</v>
      </c>
    </row>
    <row r="61" spans="1:16" ht="12.75" customHeight="1" thickBot="1" x14ac:dyDescent="0.25">
      <c r="A61" s="7" t="str">
        <f t="shared" si="6"/>
        <v>IBVS 5931 </v>
      </c>
      <c r="B61" s="3" t="str">
        <f t="shared" si="7"/>
        <v>I</v>
      </c>
      <c r="C61" s="7">
        <f t="shared" si="8"/>
        <v>54710.140700000004</v>
      </c>
      <c r="D61" s="14" t="str">
        <f t="shared" si="9"/>
        <v>CCD</v>
      </c>
      <c r="E61" s="29">
        <f>VLOOKUP(C61,Active!C$21:E$973,3,FALSE)</f>
        <v>12773.934152835101</v>
      </c>
      <c r="F61" s="3" t="str">
        <f>LEFT(M61,1)</f>
        <v>C</v>
      </c>
      <c r="G61" s="14" t="str">
        <f t="shared" si="10"/>
        <v>54710.1407</v>
      </c>
      <c r="H61" s="7">
        <f t="shared" si="11"/>
        <v>12774</v>
      </c>
      <c r="I61" s="30" t="s">
        <v>346</v>
      </c>
      <c r="J61" s="31" t="s">
        <v>347</v>
      </c>
      <c r="K61" s="30">
        <v>12774</v>
      </c>
      <c r="L61" s="30" t="s">
        <v>348</v>
      </c>
      <c r="M61" s="31" t="s">
        <v>342</v>
      </c>
      <c r="N61" s="31" t="s">
        <v>99</v>
      </c>
      <c r="O61" s="32" t="s">
        <v>349</v>
      </c>
      <c r="P61" s="33" t="s">
        <v>350</v>
      </c>
    </row>
    <row r="62" spans="1:16" ht="12.75" customHeight="1" thickBot="1" x14ac:dyDescent="0.25">
      <c r="A62" s="7" t="str">
        <f t="shared" si="6"/>
        <v>IBVS 5894 </v>
      </c>
      <c r="B62" s="3" t="str">
        <f t="shared" si="7"/>
        <v>I</v>
      </c>
      <c r="C62" s="7">
        <f t="shared" si="8"/>
        <v>54863.714500000002</v>
      </c>
      <c r="D62" s="14" t="str">
        <f t="shared" si="9"/>
        <v>CCD</v>
      </c>
      <c r="E62" s="29">
        <f>VLOOKUP(C62,Active!C$21:E$973,3,FALSE)</f>
        <v>12849.932945356652</v>
      </c>
      <c r="F62" s="3" t="str">
        <f>LEFT(M62,1)</f>
        <v>C</v>
      </c>
      <c r="G62" s="14" t="str">
        <f t="shared" si="10"/>
        <v>54863.7145</v>
      </c>
      <c r="H62" s="7">
        <f t="shared" si="11"/>
        <v>12850</v>
      </c>
      <c r="I62" s="30" t="s">
        <v>351</v>
      </c>
      <c r="J62" s="31" t="s">
        <v>352</v>
      </c>
      <c r="K62" s="30">
        <v>12850</v>
      </c>
      <c r="L62" s="30" t="s">
        <v>353</v>
      </c>
      <c r="M62" s="31" t="s">
        <v>342</v>
      </c>
      <c r="N62" s="31" t="s">
        <v>99</v>
      </c>
      <c r="O62" s="32" t="s">
        <v>157</v>
      </c>
      <c r="P62" s="33" t="s">
        <v>354</v>
      </c>
    </row>
    <row r="63" spans="1:16" ht="12.75" customHeight="1" thickBot="1" x14ac:dyDescent="0.25">
      <c r="A63" s="7" t="str">
        <f t="shared" si="6"/>
        <v> MVS 417 </v>
      </c>
      <c r="B63" s="3" t="str">
        <f t="shared" si="7"/>
        <v>I</v>
      </c>
      <c r="C63" s="7">
        <f t="shared" si="8"/>
        <v>28897.409</v>
      </c>
      <c r="D63" s="14" t="str">
        <f t="shared" si="9"/>
        <v>vis</v>
      </c>
      <c r="E63" s="29">
        <f>VLOOKUP(C63,Active!C$21:E$973,3,FALSE)</f>
        <v>3.3651038728040969E-2</v>
      </c>
      <c r="F63" s="3" t="s">
        <v>99</v>
      </c>
      <c r="G63" s="14" t="str">
        <f t="shared" si="10"/>
        <v>28897.409</v>
      </c>
      <c r="H63" s="7">
        <f t="shared" si="11"/>
        <v>0</v>
      </c>
      <c r="I63" s="30" t="s">
        <v>102</v>
      </c>
      <c r="J63" s="31" t="s">
        <v>103</v>
      </c>
      <c r="K63" s="30">
        <v>0</v>
      </c>
      <c r="L63" s="30" t="s">
        <v>104</v>
      </c>
      <c r="M63" s="31" t="s">
        <v>105</v>
      </c>
      <c r="N63" s="31"/>
      <c r="O63" s="32" t="s">
        <v>106</v>
      </c>
      <c r="P63" s="32" t="s">
        <v>107</v>
      </c>
    </row>
    <row r="64" spans="1:16" ht="12.75" customHeight="1" thickBot="1" x14ac:dyDescent="0.25">
      <c r="A64" s="7" t="str">
        <f t="shared" si="6"/>
        <v> MVS 417 </v>
      </c>
      <c r="B64" s="3" t="str">
        <f t="shared" si="7"/>
        <v>I</v>
      </c>
      <c r="C64" s="7">
        <f t="shared" si="8"/>
        <v>30374.435000000001</v>
      </c>
      <c r="D64" s="14" t="str">
        <f t="shared" si="9"/>
        <v>vis</v>
      </c>
      <c r="E64" s="29">
        <f>VLOOKUP(C64,Active!C$21:E$973,3,FALSE)</f>
        <v>730.96687352158165</v>
      </c>
      <c r="F64" s="3" t="s">
        <v>99</v>
      </c>
      <c r="G64" s="14" t="str">
        <f t="shared" si="10"/>
        <v>30374.435</v>
      </c>
      <c r="H64" s="7">
        <f t="shared" si="11"/>
        <v>731</v>
      </c>
      <c r="I64" s="30" t="s">
        <v>108</v>
      </c>
      <c r="J64" s="31" t="s">
        <v>109</v>
      </c>
      <c r="K64" s="30">
        <v>731</v>
      </c>
      <c r="L64" s="30" t="s">
        <v>110</v>
      </c>
      <c r="M64" s="31" t="s">
        <v>105</v>
      </c>
      <c r="N64" s="31"/>
      <c r="O64" s="32" t="s">
        <v>106</v>
      </c>
      <c r="P64" s="32" t="s">
        <v>107</v>
      </c>
    </row>
    <row r="65" spans="1:16" ht="12.75" customHeight="1" thickBot="1" x14ac:dyDescent="0.25">
      <c r="A65" s="7" t="str">
        <f t="shared" si="6"/>
        <v> MVS 417 </v>
      </c>
      <c r="B65" s="3" t="str">
        <f t="shared" si="7"/>
        <v>I</v>
      </c>
      <c r="C65" s="7">
        <f t="shared" si="8"/>
        <v>30750.33</v>
      </c>
      <c r="D65" s="14" t="str">
        <f t="shared" si="9"/>
        <v>vis</v>
      </c>
      <c r="E65" s="29">
        <f>VLOOKUP(C65,Active!C$21:E$973,3,FALSE)</f>
        <v>916.9853617981538</v>
      </c>
      <c r="F65" s="3" t="s">
        <v>99</v>
      </c>
      <c r="G65" s="14" t="str">
        <f t="shared" si="10"/>
        <v>30750.330</v>
      </c>
      <c r="H65" s="7">
        <f t="shared" si="11"/>
        <v>917</v>
      </c>
      <c r="I65" s="30" t="s">
        <v>111</v>
      </c>
      <c r="J65" s="31" t="s">
        <v>112</v>
      </c>
      <c r="K65" s="30">
        <v>917</v>
      </c>
      <c r="L65" s="30" t="s">
        <v>113</v>
      </c>
      <c r="M65" s="31" t="s">
        <v>105</v>
      </c>
      <c r="N65" s="31"/>
      <c r="O65" s="32" t="s">
        <v>106</v>
      </c>
      <c r="P65" s="32" t="s">
        <v>107</v>
      </c>
    </row>
    <row r="66" spans="1:16" ht="12.75" customHeight="1" thickBot="1" x14ac:dyDescent="0.25">
      <c r="A66" s="7" t="str">
        <f t="shared" si="6"/>
        <v> MVS 417 </v>
      </c>
      <c r="B66" s="3" t="str">
        <f t="shared" si="7"/>
        <v>I</v>
      </c>
      <c r="C66" s="7">
        <f t="shared" si="8"/>
        <v>31362.617999999999</v>
      </c>
      <c r="D66" s="14" t="str">
        <f t="shared" si="9"/>
        <v>vis</v>
      </c>
      <c r="E66" s="29">
        <f>VLOOKUP(C66,Active!C$21:E$973,3,FALSE)</f>
        <v>1219.987232400011</v>
      </c>
      <c r="F66" s="3" t="s">
        <v>99</v>
      </c>
      <c r="G66" s="14" t="str">
        <f t="shared" si="10"/>
        <v>31362.618</v>
      </c>
      <c r="H66" s="7">
        <f t="shared" si="11"/>
        <v>1220</v>
      </c>
      <c r="I66" s="30" t="s">
        <v>114</v>
      </c>
      <c r="J66" s="31" t="s">
        <v>115</v>
      </c>
      <c r="K66" s="30">
        <v>1220</v>
      </c>
      <c r="L66" s="30" t="s">
        <v>116</v>
      </c>
      <c r="M66" s="31" t="s">
        <v>105</v>
      </c>
      <c r="N66" s="31"/>
      <c r="O66" s="32" t="s">
        <v>106</v>
      </c>
      <c r="P66" s="32" t="s">
        <v>107</v>
      </c>
    </row>
    <row r="67" spans="1:16" ht="12.75" customHeight="1" thickBot="1" x14ac:dyDescent="0.25">
      <c r="A67" s="7" t="str">
        <f t="shared" si="6"/>
        <v> MVS 417 </v>
      </c>
      <c r="B67" s="3" t="str">
        <f t="shared" si="7"/>
        <v>I</v>
      </c>
      <c r="C67" s="7">
        <f t="shared" si="8"/>
        <v>31746.621999999999</v>
      </c>
      <c r="D67" s="14" t="str">
        <f t="shared" si="9"/>
        <v>vis</v>
      </c>
      <c r="E67" s="29">
        <f>VLOOKUP(C67,Active!C$21:E$973,3,FALSE)</f>
        <v>1410.0186070449436</v>
      </c>
      <c r="F67" s="3" t="s">
        <v>99</v>
      </c>
      <c r="G67" s="14" t="str">
        <f t="shared" si="10"/>
        <v>31746.622</v>
      </c>
      <c r="H67" s="7">
        <f t="shared" si="11"/>
        <v>1410</v>
      </c>
      <c r="I67" s="30" t="s">
        <v>117</v>
      </c>
      <c r="J67" s="31" t="s">
        <v>118</v>
      </c>
      <c r="K67" s="30">
        <v>1410</v>
      </c>
      <c r="L67" s="30" t="s">
        <v>119</v>
      </c>
      <c r="M67" s="31" t="s">
        <v>105</v>
      </c>
      <c r="N67" s="31"/>
      <c r="O67" s="32" t="s">
        <v>106</v>
      </c>
      <c r="P67" s="32" t="s">
        <v>107</v>
      </c>
    </row>
    <row r="68" spans="1:16" ht="12.75" customHeight="1" thickBot="1" x14ac:dyDescent="0.25">
      <c r="A68" s="7" t="str">
        <f t="shared" si="6"/>
        <v> MVS 417 </v>
      </c>
      <c r="B68" s="3" t="str">
        <f t="shared" si="7"/>
        <v>I</v>
      </c>
      <c r="C68" s="7">
        <f t="shared" si="8"/>
        <v>33595.525000000001</v>
      </c>
      <c r="D68" s="14" t="str">
        <f t="shared" si="9"/>
        <v>vis</v>
      </c>
      <c r="E68" s="29">
        <f>VLOOKUP(C68,Active!C$21:E$973,3,FALSE)</f>
        <v>2324.981937310095</v>
      </c>
      <c r="F68" s="3" t="s">
        <v>99</v>
      </c>
      <c r="G68" s="14" t="str">
        <f t="shared" si="10"/>
        <v>33595.525</v>
      </c>
      <c r="H68" s="7">
        <f t="shared" si="11"/>
        <v>2325</v>
      </c>
      <c r="I68" s="30" t="s">
        <v>120</v>
      </c>
      <c r="J68" s="31" t="s">
        <v>121</v>
      </c>
      <c r="K68" s="30">
        <v>2325</v>
      </c>
      <c r="L68" s="30" t="s">
        <v>122</v>
      </c>
      <c r="M68" s="31" t="s">
        <v>105</v>
      </c>
      <c r="N68" s="31"/>
      <c r="O68" s="32" t="s">
        <v>106</v>
      </c>
      <c r="P68" s="32" t="s">
        <v>107</v>
      </c>
    </row>
    <row r="69" spans="1:16" ht="12.75" customHeight="1" thickBot="1" x14ac:dyDescent="0.25">
      <c r="A69" s="7" t="str">
        <f t="shared" si="6"/>
        <v> MVS 417 </v>
      </c>
      <c r="B69" s="3" t="str">
        <f t="shared" si="7"/>
        <v>I</v>
      </c>
      <c r="C69" s="7">
        <f t="shared" si="8"/>
        <v>34282.597000000002</v>
      </c>
      <c r="D69" s="14" t="str">
        <f t="shared" si="9"/>
        <v>vis</v>
      </c>
      <c r="E69" s="29">
        <f>VLOOKUP(C69,Active!C$21:E$973,3,FALSE)</f>
        <v>2664.9920326217134</v>
      </c>
      <c r="F69" s="3" t="s">
        <v>99</v>
      </c>
      <c r="G69" s="14" t="str">
        <f t="shared" si="10"/>
        <v>34282.597</v>
      </c>
      <c r="H69" s="7">
        <f t="shared" si="11"/>
        <v>2665</v>
      </c>
      <c r="I69" s="30" t="s">
        <v>123</v>
      </c>
      <c r="J69" s="31" t="s">
        <v>124</v>
      </c>
      <c r="K69" s="30">
        <v>2665</v>
      </c>
      <c r="L69" s="30" t="s">
        <v>125</v>
      </c>
      <c r="M69" s="31" t="s">
        <v>105</v>
      </c>
      <c r="N69" s="31"/>
      <c r="O69" s="32" t="s">
        <v>106</v>
      </c>
      <c r="P69" s="32" t="s">
        <v>107</v>
      </c>
    </row>
    <row r="70" spans="1:16" ht="12.75" customHeight="1" thickBot="1" x14ac:dyDescent="0.25">
      <c r="A70" s="7" t="str">
        <f t="shared" si="6"/>
        <v> MVS 417 </v>
      </c>
      <c r="B70" s="3" t="str">
        <f t="shared" si="7"/>
        <v>I</v>
      </c>
      <c r="C70" s="7">
        <f t="shared" si="8"/>
        <v>34442.309000000001</v>
      </c>
      <c r="D70" s="14" t="str">
        <f t="shared" si="9"/>
        <v>vis</v>
      </c>
      <c r="E70" s="29">
        <f>VLOOKUP(C70,Active!C$21:E$973,3,FALSE)</f>
        <v>2744.0284252303613</v>
      </c>
      <c r="F70" s="3" t="s">
        <v>99</v>
      </c>
      <c r="G70" s="14" t="str">
        <f t="shared" si="10"/>
        <v>34442.309</v>
      </c>
      <c r="H70" s="7">
        <f t="shared" si="11"/>
        <v>2744</v>
      </c>
      <c r="I70" s="30" t="s">
        <v>126</v>
      </c>
      <c r="J70" s="31" t="s">
        <v>127</v>
      </c>
      <c r="K70" s="30">
        <v>2744</v>
      </c>
      <c r="L70" s="30" t="s">
        <v>128</v>
      </c>
      <c r="M70" s="31" t="s">
        <v>105</v>
      </c>
      <c r="N70" s="31"/>
      <c r="O70" s="32" t="s">
        <v>106</v>
      </c>
      <c r="P70" s="32" t="s">
        <v>107</v>
      </c>
    </row>
    <row r="71" spans="1:16" ht="12.75" customHeight="1" thickBot="1" x14ac:dyDescent="0.25">
      <c r="A71" s="7" t="str">
        <f t="shared" si="6"/>
        <v> MVS 417 </v>
      </c>
      <c r="B71" s="3" t="str">
        <f t="shared" si="7"/>
        <v>I</v>
      </c>
      <c r="C71" s="7">
        <f t="shared" si="8"/>
        <v>34454.351000000002</v>
      </c>
      <c r="D71" s="14" t="str">
        <f t="shared" si="9"/>
        <v>vis</v>
      </c>
      <c r="E71" s="29">
        <f>VLOOKUP(C71,Active!C$21:E$973,3,FALSE)</f>
        <v>2749.9876282945861</v>
      </c>
      <c r="F71" s="3" t="s">
        <v>99</v>
      </c>
      <c r="G71" s="14" t="str">
        <f t="shared" si="10"/>
        <v>34454.351</v>
      </c>
      <c r="H71" s="7">
        <f t="shared" si="11"/>
        <v>2750</v>
      </c>
      <c r="I71" s="30" t="s">
        <v>129</v>
      </c>
      <c r="J71" s="31" t="s">
        <v>130</v>
      </c>
      <c r="K71" s="30">
        <v>2750</v>
      </c>
      <c r="L71" s="30" t="s">
        <v>131</v>
      </c>
      <c r="M71" s="31" t="s">
        <v>105</v>
      </c>
      <c r="N71" s="31"/>
      <c r="O71" s="32" t="s">
        <v>106</v>
      </c>
      <c r="P71" s="32" t="s">
        <v>107</v>
      </c>
    </row>
    <row r="72" spans="1:16" ht="12.75" customHeight="1" thickBot="1" x14ac:dyDescent="0.25">
      <c r="A72" s="7" t="str">
        <f t="shared" si="6"/>
        <v> MVS 417 </v>
      </c>
      <c r="B72" s="3" t="str">
        <f t="shared" si="7"/>
        <v>I</v>
      </c>
      <c r="C72" s="7">
        <f t="shared" si="8"/>
        <v>34662.565000000002</v>
      </c>
      <c r="D72" s="14" t="str">
        <f t="shared" si="9"/>
        <v>vis</v>
      </c>
      <c r="E72" s="29">
        <f>VLOOKUP(C72,Active!C$21:E$973,3,FALSE)</f>
        <v>2853.0261191444729</v>
      </c>
      <c r="F72" s="3" t="s">
        <v>99</v>
      </c>
      <c r="G72" s="14" t="str">
        <f t="shared" si="10"/>
        <v>34662.565</v>
      </c>
      <c r="H72" s="7">
        <f t="shared" si="11"/>
        <v>2853</v>
      </c>
      <c r="I72" s="30" t="s">
        <v>132</v>
      </c>
      <c r="J72" s="31" t="s">
        <v>133</v>
      </c>
      <c r="K72" s="30">
        <v>2853</v>
      </c>
      <c r="L72" s="30" t="s">
        <v>134</v>
      </c>
      <c r="M72" s="31" t="s">
        <v>105</v>
      </c>
      <c r="N72" s="31"/>
      <c r="O72" s="32" t="s">
        <v>106</v>
      </c>
      <c r="P72" s="32" t="s">
        <v>107</v>
      </c>
    </row>
    <row r="73" spans="1:16" ht="12.75" customHeight="1" thickBot="1" x14ac:dyDescent="0.25">
      <c r="A73" s="7" t="str">
        <f t="shared" si="6"/>
        <v> MVS 417 </v>
      </c>
      <c r="B73" s="3" t="str">
        <f t="shared" si="7"/>
        <v>I</v>
      </c>
      <c r="C73" s="7">
        <f t="shared" si="8"/>
        <v>34664.559000000001</v>
      </c>
      <c r="D73" s="14" t="str">
        <f t="shared" si="9"/>
        <v>vis</v>
      </c>
      <c r="E73" s="29">
        <f>VLOOKUP(C73,Active!C$21:E$973,3,FALSE)</f>
        <v>2854.0128863683603</v>
      </c>
      <c r="F73" s="3" t="s">
        <v>99</v>
      </c>
      <c r="G73" s="14" t="str">
        <f t="shared" si="10"/>
        <v>34664.559</v>
      </c>
      <c r="H73" s="7">
        <f t="shared" si="11"/>
        <v>2854</v>
      </c>
      <c r="I73" s="30" t="s">
        <v>135</v>
      </c>
      <c r="J73" s="31" t="s">
        <v>136</v>
      </c>
      <c r="K73" s="30">
        <v>2854</v>
      </c>
      <c r="L73" s="30" t="s">
        <v>137</v>
      </c>
      <c r="M73" s="31" t="s">
        <v>105</v>
      </c>
      <c r="N73" s="31"/>
      <c r="O73" s="32" t="s">
        <v>106</v>
      </c>
      <c r="P73" s="32" t="s">
        <v>107</v>
      </c>
    </row>
    <row r="74" spans="1:16" ht="12.75" customHeight="1" thickBot="1" x14ac:dyDescent="0.25">
      <c r="A74" s="7" t="str">
        <f t="shared" si="6"/>
        <v> MVS 417 </v>
      </c>
      <c r="B74" s="3" t="str">
        <f t="shared" si="7"/>
        <v>I</v>
      </c>
      <c r="C74" s="7">
        <f t="shared" si="8"/>
        <v>35129.347000000002</v>
      </c>
      <c r="D74" s="14" t="str">
        <f t="shared" si="9"/>
        <v>vis</v>
      </c>
      <c r="E74" s="29">
        <f>VLOOKUP(C74,Active!C$21:E$973,3,FALSE)</f>
        <v>3084.0216950226163</v>
      </c>
      <c r="F74" s="3" t="s">
        <v>99</v>
      </c>
      <c r="G74" s="14" t="str">
        <f t="shared" si="10"/>
        <v>35129.347</v>
      </c>
      <c r="H74" s="7">
        <f t="shared" si="11"/>
        <v>3084</v>
      </c>
      <c r="I74" s="30" t="s">
        <v>138</v>
      </c>
      <c r="J74" s="31" t="s">
        <v>139</v>
      </c>
      <c r="K74" s="30">
        <v>3084</v>
      </c>
      <c r="L74" s="30" t="s">
        <v>140</v>
      </c>
      <c r="M74" s="31" t="s">
        <v>105</v>
      </c>
      <c r="N74" s="31"/>
      <c r="O74" s="32" t="s">
        <v>106</v>
      </c>
      <c r="P74" s="32" t="s">
        <v>107</v>
      </c>
    </row>
    <row r="75" spans="1:16" ht="12.75" customHeight="1" thickBot="1" x14ac:dyDescent="0.25">
      <c r="A75" s="7" t="str">
        <f t="shared" ref="A75:A82" si="12">P75</f>
        <v> MVS 417 </v>
      </c>
      <c r="B75" s="3" t="str">
        <f t="shared" ref="B75:B82" si="13">IF(H75=INT(H75),"I","II")</f>
        <v>I</v>
      </c>
      <c r="C75" s="7">
        <f t="shared" ref="C75:C82" si="14">1*G75</f>
        <v>35131.351999999999</v>
      </c>
      <c r="D75" s="14" t="str">
        <f t="shared" ref="D75:D82" si="15">VLOOKUP(F75,I$1:J$5,2,FALSE)</f>
        <v>vis</v>
      </c>
      <c r="E75" s="29">
        <f>VLOOKUP(C75,Active!C$21:E$973,3,FALSE)</f>
        <v>3085.0139057968854</v>
      </c>
      <c r="F75" s="3" t="s">
        <v>99</v>
      </c>
      <c r="G75" s="14" t="str">
        <f t="shared" ref="G75:G82" si="16">MID(I75,3,LEN(I75)-3)</f>
        <v>35131.352</v>
      </c>
      <c r="H75" s="7">
        <f t="shared" ref="H75:H82" si="17">1*K75</f>
        <v>3085</v>
      </c>
      <c r="I75" s="30" t="s">
        <v>141</v>
      </c>
      <c r="J75" s="31" t="s">
        <v>142</v>
      </c>
      <c r="K75" s="30">
        <v>3085</v>
      </c>
      <c r="L75" s="30" t="s">
        <v>143</v>
      </c>
      <c r="M75" s="31" t="s">
        <v>105</v>
      </c>
      <c r="N75" s="31"/>
      <c r="O75" s="32" t="s">
        <v>106</v>
      </c>
      <c r="P75" s="32" t="s">
        <v>107</v>
      </c>
    </row>
    <row r="76" spans="1:16" ht="12.75" customHeight="1" thickBot="1" x14ac:dyDescent="0.25">
      <c r="A76" s="7" t="str">
        <f t="shared" si="12"/>
        <v> MVS 417 </v>
      </c>
      <c r="B76" s="3" t="str">
        <f t="shared" si="13"/>
        <v>I</v>
      </c>
      <c r="C76" s="7">
        <f t="shared" si="14"/>
        <v>36596.345000000001</v>
      </c>
      <c r="D76" s="14" t="str">
        <f t="shared" si="15"/>
        <v>vis</v>
      </c>
      <c r="E76" s="29">
        <f>VLOOKUP(C76,Active!C$21:E$973,3,FALSE)</f>
        <v>3809.9923790294647</v>
      </c>
      <c r="F76" s="3" t="s">
        <v>99</v>
      </c>
      <c r="G76" s="14" t="str">
        <f t="shared" si="16"/>
        <v>36596.345</v>
      </c>
      <c r="H76" s="7">
        <f t="shared" si="17"/>
        <v>3810</v>
      </c>
      <c r="I76" s="30" t="s">
        <v>144</v>
      </c>
      <c r="J76" s="31" t="s">
        <v>145</v>
      </c>
      <c r="K76" s="30">
        <v>3810</v>
      </c>
      <c r="L76" s="30" t="s">
        <v>146</v>
      </c>
      <c r="M76" s="31" t="s">
        <v>105</v>
      </c>
      <c r="N76" s="31"/>
      <c r="O76" s="32" t="s">
        <v>106</v>
      </c>
      <c r="P76" s="32" t="s">
        <v>107</v>
      </c>
    </row>
    <row r="77" spans="1:16" ht="12.75" customHeight="1" thickBot="1" x14ac:dyDescent="0.25">
      <c r="A77" s="7" t="str">
        <f t="shared" si="12"/>
        <v> MVS 417 </v>
      </c>
      <c r="B77" s="3" t="str">
        <f t="shared" si="13"/>
        <v>I</v>
      </c>
      <c r="C77" s="7">
        <f t="shared" si="14"/>
        <v>36598.357000000004</v>
      </c>
      <c r="D77" s="14" t="str">
        <f t="shared" si="15"/>
        <v>vis</v>
      </c>
      <c r="E77" s="29">
        <f>VLOOKUP(C77,Active!C$21:E$973,3,FALSE)</f>
        <v>3810.9880538812531</v>
      </c>
      <c r="F77" s="3" t="s">
        <v>99</v>
      </c>
      <c r="G77" s="14" t="str">
        <f t="shared" si="16"/>
        <v>36598.357</v>
      </c>
      <c r="H77" s="7">
        <f t="shared" si="17"/>
        <v>3811</v>
      </c>
      <c r="I77" s="30" t="s">
        <v>147</v>
      </c>
      <c r="J77" s="31" t="s">
        <v>148</v>
      </c>
      <c r="K77" s="30">
        <v>3811</v>
      </c>
      <c r="L77" s="30" t="s">
        <v>149</v>
      </c>
      <c r="M77" s="31" t="s">
        <v>105</v>
      </c>
      <c r="N77" s="31"/>
      <c r="O77" s="32" t="s">
        <v>106</v>
      </c>
      <c r="P77" s="32" t="s">
        <v>107</v>
      </c>
    </row>
    <row r="78" spans="1:16" ht="12.75" customHeight="1" thickBot="1" x14ac:dyDescent="0.25">
      <c r="A78" s="7" t="str">
        <f t="shared" si="12"/>
        <v> MVS 417 </v>
      </c>
      <c r="B78" s="3" t="str">
        <f t="shared" si="13"/>
        <v>I</v>
      </c>
      <c r="C78" s="7">
        <f t="shared" si="14"/>
        <v>36598.385000000002</v>
      </c>
      <c r="D78" s="14" t="str">
        <f t="shared" si="15"/>
        <v>vis</v>
      </c>
      <c r="E78" s="29">
        <f>VLOOKUP(C78,Active!C$21:E$973,3,FALSE)</f>
        <v>3811.0019101913167</v>
      </c>
      <c r="F78" s="3" t="s">
        <v>99</v>
      </c>
      <c r="G78" s="14" t="str">
        <f t="shared" si="16"/>
        <v>36598.385</v>
      </c>
      <c r="H78" s="7">
        <f t="shared" si="17"/>
        <v>3811</v>
      </c>
      <c r="I78" s="30" t="s">
        <v>150</v>
      </c>
      <c r="J78" s="31" t="s">
        <v>151</v>
      </c>
      <c r="K78" s="30">
        <v>3811</v>
      </c>
      <c r="L78" s="30" t="s">
        <v>152</v>
      </c>
      <c r="M78" s="31" t="s">
        <v>105</v>
      </c>
      <c r="N78" s="31"/>
      <c r="O78" s="32" t="s">
        <v>106</v>
      </c>
      <c r="P78" s="32" t="s">
        <v>107</v>
      </c>
    </row>
    <row r="79" spans="1:16" ht="12.75" customHeight="1" thickBot="1" x14ac:dyDescent="0.25">
      <c r="A79" s="7" t="str">
        <f t="shared" si="12"/>
        <v> BBS 122 </v>
      </c>
      <c r="B79" s="3" t="str">
        <f t="shared" si="13"/>
        <v>I</v>
      </c>
      <c r="C79" s="7">
        <f t="shared" si="14"/>
        <v>51602.290999999997</v>
      </c>
      <c r="D79" s="14" t="str">
        <f t="shared" si="15"/>
        <v>vis</v>
      </c>
      <c r="E79" s="29">
        <f>VLOOKUP(C79,Active!C$21:E$973,3,FALSE)</f>
        <v>11235.958114354145</v>
      </c>
      <c r="F79" s="3" t="s">
        <v>99</v>
      </c>
      <c r="G79" s="14" t="str">
        <f t="shared" si="16"/>
        <v>51602.291</v>
      </c>
      <c r="H79" s="7">
        <f t="shared" si="17"/>
        <v>11236</v>
      </c>
      <c r="I79" s="30" t="s">
        <v>305</v>
      </c>
      <c r="J79" s="31" t="s">
        <v>306</v>
      </c>
      <c r="K79" s="30">
        <v>11236</v>
      </c>
      <c r="L79" s="30" t="s">
        <v>307</v>
      </c>
      <c r="M79" s="31" t="s">
        <v>156</v>
      </c>
      <c r="N79" s="31"/>
      <c r="O79" s="32" t="s">
        <v>162</v>
      </c>
      <c r="P79" s="32" t="s">
        <v>308</v>
      </c>
    </row>
    <row r="80" spans="1:16" ht="12.75" customHeight="1" thickBot="1" x14ac:dyDescent="0.25">
      <c r="A80" s="7" t="str">
        <f t="shared" si="12"/>
        <v> BBS 124 </v>
      </c>
      <c r="B80" s="3" t="str">
        <f t="shared" si="13"/>
        <v>I</v>
      </c>
      <c r="C80" s="7">
        <f t="shared" si="14"/>
        <v>51909.438999999998</v>
      </c>
      <c r="D80" s="14" t="str">
        <f t="shared" si="15"/>
        <v>vis</v>
      </c>
      <c r="E80" s="29">
        <f>VLOOKUP(C80,Active!C$21:E$973,3,FALSE)</f>
        <v>11387.955897344536</v>
      </c>
      <c r="F80" s="3" t="s">
        <v>99</v>
      </c>
      <c r="G80" s="14" t="str">
        <f t="shared" si="16"/>
        <v>51909.439</v>
      </c>
      <c r="H80" s="7">
        <f t="shared" si="17"/>
        <v>11388</v>
      </c>
      <c r="I80" s="30" t="s">
        <v>309</v>
      </c>
      <c r="J80" s="31" t="s">
        <v>310</v>
      </c>
      <c r="K80" s="30">
        <v>11388</v>
      </c>
      <c r="L80" s="30" t="s">
        <v>311</v>
      </c>
      <c r="M80" s="31" t="s">
        <v>156</v>
      </c>
      <c r="N80" s="31"/>
      <c r="O80" s="32" t="s">
        <v>162</v>
      </c>
      <c r="P80" s="32" t="s">
        <v>312</v>
      </c>
    </row>
    <row r="81" spans="1:16" ht="12.75" customHeight="1" thickBot="1" x14ac:dyDescent="0.25">
      <c r="A81" s="7" t="str">
        <f t="shared" si="12"/>
        <v> BBS 127 </v>
      </c>
      <c r="B81" s="3" t="str">
        <f t="shared" si="13"/>
        <v>I</v>
      </c>
      <c r="C81" s="7">
        <f t="shared" si="14"/>
        <v>52293.37</v>
      </c>
      <c r="D81" s="14" t="str">
        <f t="shared" si="15"/>
        <v>vis</v>
      </c>
      <c r="E81" s="29">
        <f>VLOOKUP(C81,Active!C$21:E$973,3,FALSE)</f>
        <v>11577.951146609659</v>
      </c>
      <c r="F81" s="3" t="s">
        <v>99</v>
      </c>
      <c r="G81" s="14" t="str">
        <f t="shared" si="16"/>
        <v>52293.370</v>
      </c>
      <c r="H81" s="7">
        <f t="shared" si="17"/>
        <v>11578</v>
      </c>
      <c r="I81" s="30" t="s">
        <v>313</v>
      </c>
      <c r="J81" s="31" t="s">
        <v>314</v>
      </c>
      <c r="K81" s="30">
        <v>11578</v>
      </c>
      <c r="L81" s="30" t="s">
        <v>315</v>
      </c>
      <c r="M81" s="31" t="s">
        <v>156</v>
      </c>
      <c r="N81" s="31"/>
      <c r="O81" s="32" t="s">
        <v>162</v>
      </c>
      <c r="P81" s="32" t="s">
        <v>316</v>
      </c>
    </row>
    <row r="82" spans="1:16" ht="12.75" customHeight="1" thickBot="1" x14ac:dyDescent="0.25">
      <c r="A82" s="7" t="str">
        <f t="shared" si="12"/>
        <v>VSB 46 </v>
      </c>
      <c r="B82" s="3" t="str">
        <f t="shared" si="13"/>
        <v>I</v>
      </c>
      <c r="C82" s="7">
        <f t="shared" si="14"/>
        <v>54112.010799999996</v>
      </c>
      <c r="D82" s="14" t="str">
        <f t="shared" si="15"/>
        <v>CCD</v>
      </c>
      <c r="E82" s="29">
        <f>VLOOKUP(C82,Active!C$21:E$973,3,FALSE)</f>
        <v>12477.938675930598</v>
      </c>
      <c r="F82" s="3" t="str">
        <f>LEFT(M82,1)</f>
        <v>C</v>
      </c>
      <c r="G82" s="14" t="str">
        <f t="shared" si="16"/>
        <v>54112.0108</v>
      </c>
      <c r="H82" s="7">
        <f t="shared" si="17"/>
        <v>12478</v>
      </c>
      <c r="I82" s="30" t="s">
        <v>339</v>
      </c>
      <c r="J82" s="31" t="s">
        <v>340</v>
      </c>
      <c r="K82" s="30">
        <v>12478</v>
      </c>
      <c r="L82" s="30" t="s">
        <v>341</v>
      </c>
      <c r="M82" s="31" t="s">
        <v>342</v>
      </c>
      <c r="N82" s="31" t="s">
        <v>343</v>
      </c>
      <c r="O82" s="32" t="s">
        <v>344</v>
      </c>
      <c r="P82" s="33" t="s">
        <v>345</v>
      </c>
    </row>
    <row r="83" spans="1:16" x14ac:dyDescent="0.2">
      <c r="B83" s="3"/>
      <c r="F83" s="3"/>
    </row>
    <row r="84" spans="1:16" x14ac:dyDescent="0.2">
      <c r="B84" s="3"/>
      <c r="F84" s="3"/>
    </row>
    <row r="85" spans="1:16" x14ac:dyDescent="0.2">
      <c r="B85" s="3"/>
      <c r="F85" s="3"/>
    </row>
    <row r="86" spans="1:16" x14ac:dyDescent="0.2">
      <c r="B86" s="3"/>
      <c r="F86" s="3"/>
    </row>
    <row r="87" spans="1:16" x14ac:dyDescent="0.2">
      <c r="B87" s="3"/>
      <c r="F87" s="3"/>
    </row>
    <row r="88" spans="1:16" x14ac:dyDescent="0.2">
      <c r="B88" s="3"/>
      <c r="F88" s="3"/>
    </row>
    <row r="89" spans="1:16" x14ac:dyDescent="0.2">
      <c r="B89" s="3"/>
      <c r="F89" s="3"/>
    </row>
    <row r="90" spans="1:16" x14ac:dyDescent="0.2">
      <c r="B90" s="3"/>
      <c r="F90" s="3"/>
    </row>
    <row r="91" spans="1:16" x14ac:dyDescent="0.2">
      <c r="B91" s="3"/>
      <c r="F91" s="3"/>
    </row>
    <row r="92" spans="1:16" x14ac:dyDescent="0.2">
      <c r="B92" s="3"/>
      <c r="F92" s="3"/>
    </row>
    <row r="93" spans="1:16" x14ac:dyDescent="0.2">
      <c r="B93" s="3"/>
      <c r="F93" s="3"/>
    </row>
    <row r="94" spans="1:16" x14ac:dyDescent="0.2">
      <c r="B94" s="3"/>
      <c r="F94" s="3"/>
    </row>
    <row r="95" spans="1:16" x14ac:dyDescent="0.2">
      <c r="B95" s="3"/>
      <c r="F95" s="3"/>
    </row>
    <row r="96" spans="1:1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</sheetData>
  <phoneticPr fontId="7" type="noConversion"/>
  <hyperlinks>
    <hyperlink ref="P58" r:id="rId1" display="http://www.konkoly.hu/cgi-bin/IBVS?5502"/>
    <hyperlink ref="P59" r:id="rId2" display="http://www.konkoly.hu/cgi-bin/IBVS?5603"/>
    <hyperlink ref="P60" r:id="rId3" display="http://var.astro.cz/oejv/issues/oejv0003.pdf"/>
    <hyperlink ref="P82" r:id="rId4" display="http://vsolj.cetus-net.org/no46.pdf"/>
    <hyperlink ref="P61" r:id="rId5" display="http://www.konkoly.hu/cgi-bin/IBVS?5931"/>
    <hyperlink ref="P62" r:id="rId6" display="http://www.konkoly.hu/cgi-bin/IBVS?589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2024-03-01T03:46:01Z</dcterms:modified>
</cp:coreProperties>
</file>