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19B08C-9EC7-4F0C-801A-694695E06B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Q40" i="1"/>
  <c r="Q41" i="1"/>
  <c r="Q42" i="1"/>
  <c r="Q43" i="1"/>
  <c r="Q44" i="1"/>
  <c r="Q45" i="1"/>
  <c r="Q46" i="1"/>
  <c r="Q49" i="1"/>
  <c r="G19" i="2"/>
  <c r="C19" i="2"/>
  <c r="C4" i="1"/>
  <c r="C7" i="1"/>
  <c r="D4" i="1"/>
  <c r="C8" i="1"/>
  <c r="G18" i="2"/>
  <c r="C18" i="2"/>
  <c r="G17" i="2"/>
  <c r="C17" i="2"/>
  <c r="G16" i="2"/>
  <c r="C16" i="2"/>
  <c r="G15" i="2"/>
  <c r="C15" i="2"/>
  <c r="G43" i="2"/>
  <c r="C43" i="2"/>
  <c r="G14" i="2"/>
  <c r="C14" i="2"/>
  <c r="G13" i="2"/>
  <c r="C1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12" i="2"/>
  <c r="C12" i="2"/>
  <c r="G11" i="2"/>
  <c r="C11" i="2"/>
  <c r="E11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43" i="2"/>
  <c r="D43" i="2"/>
  <c r="B43" i="2"/>
  <c r="A43" i="2"/>
  <c r="H14" i="2"/>
  <c r="D14" i="2"/>
  <c r="B14" i="2"/>
  <c r="A14" i="2"/>
  <c r="H13" i="2"/>
  <c r="D13" i="2"/>
  <c r="B13" i="2"/>
  <c r="A1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2" i="2"/>
  <c r="D12" i="2"/>
  <c r="B12" i="2"/>
  <c r="A12" i="2"/>
  <c r="H11" i="2"/>
  <c r="D11" i="2"/>
  <c r="B11" i="2"/>
  <c r="A11" i="2"/>
  <c r="F11" i="1"/>
  <c r="G11" i="1"/>
  <c r="Q54" i="1"/>
  <c r="Q53" i="1"/>
  <c r="Q48" i="1"/>
  <c r="Q52" i="1"/>
  <c r="Q51" i="1"/>
  <c r="E14" i="1"/>
  <c r="C17" i="1"/>
  <c r="Q5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22" i="1"/>
  <c r="Q47" i="1"/>
  <c r="B2" i="1"/>
  <c r="Q39" i="1"/>
  <c r="E20" i="2"/>
  <c r="E13" i="2"/>
  <c r="E18" i="2"/>
  <c r="E43" i="2"/>
  <c r="E49" i="1"/>
  <c r="F49" i="1"/>
  <c r="E29" i="1"/>
  <c r="F29" i="1"/>
  <c r="G29" i="1"/>
  <c r="J29" i="1"/>
  <c r="E37" i="1"/>
  <c r="F37" i="1"/>
  <c r="E53" i="1"/>
  <c r="F53" i="1"/>
  <c r="E42" i="1"/>
  <c r="F42" i="1"/>
  <c r="G42" i="1"/>
  <c r="K42" i="1"/>
  <c r="E24" i="1"/>
  <c r="F24" i="1"/>
  <c r="G24" i="1"/>
  <c r="J24" i="1"/>
  <c r="E32" i="1"/>
  <c r="F32" i="1"/>
  <c r="G32" i="1"/>
  <c r="J32" i="1"/>
  <c r="E47" i="1"/>
  <c r="F47" i="1"/>
  <c r="G47" i="1"/>
  <c r="J47" i="1"/>
  <c r="E40" i="1"/>
  <c r="F40" i="1"/>
  <c r="E21" i="1"/>
  <c r="F21" i="1"/>
  <c r="G21" i="1"/>
  <c r="E30" i="1"/>
  <c r="F30" i="1"/>
  <c r="G30" i="1"/>
  <c r="J30" i="1"/>
  <c r="E38" i="1"/>
  <c r="F38" i="1"/>
  <c r="E54" i="1"/>
  <c r="F54" i="1"/>
  <c r="E41" i="1"/>
  <c r="F41" i="1"/>
  <c r="G41" i="1"/>
  <c r="K41" i="1"/>
  <c r="E22" i="1"/>
  <c r="F22" i="1"/>
  <c r="G22" i="1"/>
  <c r="J22" i="1"/>
  <c r="E31" i="1"/>
  <c r="F31" i="1"/>
  <c r="G31" i="1"/>
  <c r="J31" i="1"/>
  <c r="E39" i="1"/>
  <c r="F39" i="1"/>
  <c r="G39" i="1"/>
  <c r="H39" i="1"/>
  <c r="E23" i="1"/>
  <c r="F23" i="1"/>
  <c r="G23" i="1"/>
  <c r="K23" i="1"/>
  <c r="E40" i="2"/>
  <c r="E19" i="2"/>
  <c r="E36" i="2"/>
  <c r="E41" i="2"/>
  <c r="E16" i="2"/>
  <c r="E12" i="2"/>
  <c r="G54" i="1"/>
  <c r="J54" i="1"/>
  <c r="E52" i="1"/>
  <c r="F52" i="1"/>
  <c r="G38" i="1"/>
  <c r="J38" i="1"/>
  <c r="E36" i="1"/>
  <c r="F36" i="1"/>
  <c r="E28" i="1"/>
  <c r="F28" i="1"/>
  <c r="E46" i="1"/>
  <c r="F46" i="1"/>
  <c r="G40" i="1"/>
  <c r="K40" i="1"/>
  <c r="E48" i="1"/>
  <c r="F48" i="1"/>
  <c r="G48" i="1"/>
  <c r="J48" i="1"/>
  <c r="G35" i="1"/>
  <c r="J35" i="1"/>
  <c r="E33" i="1"/>
  <c r="F33" i="1"/>
  <c r="G33" i="1"/>
  <c r="J33" i="1"/>
  <c r="E25" i="1"/>
  <c r="F25" i="1"/>
  <c r="G25" i="1"/>
  <c r="J25" i="1"/>
  <c r="G45" i="1"/>
  <c r="K45" i="1"/>
  <c r="E43" i="1"/>
  <c r="F43" i="1"/>
  <c r="G43" i="1"/>
  <c r="K43" i="1"/>
  <c r="G53" i="1"/>
  <c r="J53" i="1"/>
  <c r="E51" i="1"/>
  <c r="F51" i="1"/>
  <c r="G51" i="1"/>
  <c r="J51" i="1"/>
  <c r="G37" i="1"/>
  <c r="J37" i="1"/>
  <c r="E35" i="1"/>
  <c r="F35" i="1"/>
  <c r="E27" i="1"/>
  <c r="F27" i="1"/>
  <c r="G27" i="1"/>
  <c r="J27" i="1"/>
  <c r="G49" i="1"/>
  <c r="K49" i="1"/>
  <c r="E45" i="1"/>
  <c r="F45" i="1"/>
  <c r="G52" i="1"/>
  <c r="J52" i="1"/>
  <c r="E50" i="1"/>
  <c r="F50" i="1"/>
  <c r="G50" i="1"/>
  <c r="J50" i="1"/>
  <c r="G36" i="1"/>
  <c r="J36" i="1"/>
  <c r="E34" i="1"/>
  <c r="F34" i="1"/>
  <c r="G34" i="1"/>
  <c r="J34" i="1"/>
  <c r="G28" i="1"/>
  <c r="J28" i="1"/>
  <c r="E26" i="1"/>
  <c r="F26" i="1"/>
  <c r="G26" i="1"/>
  <c r="J26" i="1"/>
  <c r="G46" i="1"/>
  <c r="K46" i="1"/>
  <c r="E44" i="1"/>
  <c r="F44" i="1"/>
  <c r="G44" i="1"/>
  <c r="K44" i="1"/>
  <c r="J21" i="1"/>
  <c r="E15" i="2"/>
  <c r="E14" i="2"/>
  <c r="E37" i="2"/>
  <c r="E38" i="2"/>
  <c r="E42" i="2"/>
  <c r="E39" i="2"/>
  <c r="E17" i="2"/>
  <c r="C11" i="1"/>
  <c r="C12" i="1"/>
  <c r="C16" i="1" l="1"/>
  <c r="D18" i="1" s="1"/>
  <c r="O27" i="1"/>
  <c r="C15" i="1"/>
  <c r="E16" i="1" s="1"/>
  <c r="O39" i="1"/>
  <c r="O26" i="1"/>
  <c r="O41" i="1"/>
  <c r="O50" i="1"/>
  <c r="O29" i="1"/>
  <c r="O35" i="1"/>
  <c r="O31" i="1"/>
  <c r="O45" i="1"/>
  <c r="O34" i="1"/>
  <c r="O48" i="1"/>
  <c r="O42" i="1"/>
  <c r="O22" i="1"/>
  <c r="O38" i="1"/>
  <c r="O25" i="1"/>
  <c r="O53" i="1"/>
  <c r="O32" i="1"/>
  <c r="O23" i="1"/>
  <c r="O33" i="1"/>
  <c r="O21" i="1"/>
  <c r="O47" i="1"/>
  <c r="O49" i="1"/>
  <c r="O43" i="1"/>
  <c r="O46" i="1"/>
  <c r="O30" i="1"/>
  <c r="O51" i="1"/>
  <c r="O52" i="1"/>
  <c r="O28" i="1"/>
  <c r="O24" i="1"/>
  <c r="O40" i="1"/>
  <c r="O44" i="1"/>
  <c r="O54" i="1"/>
  <c r="O36" i="1"/>
  <c r="O37" i="1"/>
  <c r="E15" i="1"/>
  <c r="C18" i="1" l="1"/>
  <c r="E17" i="1"/>
</calcChain>
</file>

<file path=xl/sharedStrings.xml><?xml version="1.0" encoding="utf-8"?>
<sst xmlns="http://schemas.openxmlformats.org/spreadsheetml/2006/main" count="389" uniqueCount="176">
  <si>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</si>
  <si>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</si>
  <si>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</si>
  <si>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</si>
  <si>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</si>
  <si>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</si>
  <si>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</si>
  <si>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</si>
  <si>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</si>
  <si>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</si>
  <si>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</si>
  <si>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</si>
  <si>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</si>
  <si>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</si>
  <si>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</si>
  <si>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</si>
  <si>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</si>
  <si>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</si>
  <si>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</si>
  <si>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</si>
  <si>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</si>
  <si>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</si>
  <si>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</si>
  <si>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</si>
  <si>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</si>
  <si>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</si>
  <si>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</si>
  <si>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</si>
  <si>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</si>
  <si>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</si>
  <si>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</si>
  <si>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</si>
  <si>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</si>
  <si>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</si>
  <si>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</si>
  <si>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</si>
  <si>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</si>
  <si>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</si>
  <si>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V1353 Ori / GSC 4767-0894               </t>
  </si>
  <si>
    <t xml:space="preserve">EW        </t>
  </si>
  <si>
    <t>IBVS 5313</t>
  </si>
  <si>
    <t>II</t>
  </si>
  <si>
    <t>IBVS 5871</t>
  </si>
  <si>
    <t>OEJV 0107</t>
  </si>
  <si>
    <t>BAD</t>
  </si>
  <si>
    <t>IBVS 5945</t>
  </si>
  <si>
    <t>Add cycle</t>
  </si>
  <si>
    <t>Old Cycle</t>
  </si>
  <si>
    <t>IBVS 5960</t>
  </si>
  <si>
    <t>IBVS 5918</t>
  </si>
  <si>
    <t>IBVS 6011</t>
  </si>
  <si>
    <t>IBVS 6029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</si>
  <si>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</si>
  <si>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</si>
  <si>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</si>
  <si>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</si>
  <si>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</si>
  <si>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</si>
  <si>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</si>
  <si>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</si>
  <si>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</si>
  <si>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</si>
  <si>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</si>
  <si>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</si>
  <si>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2451901.4421 </t>
  </si>
  <si>
    <t> 22.12.2000 22:36 </t>
  </si>
  <si>
    <t> -0.0037 </t>
  </si>
  <si>
    <t>C </t>
  </si>
  <si>
    <t> M.Lehky </t>
  </si>
  <si>
    <t>OEJV 0107 </t>
  </si>
  <si>
    <t>2451952.3645 </t>
  </si>
  <si>
    <t> 11.02.2001 20:44 </t>
  </si>
  <si>
    <t> 0.0018 </t>
  </si>
  <si>
    <t>E </t>
  </si>
  <si>
    <t>?</t>
  </si>
  <si>
    <t> T.Hegedüs </t>
  </si>
  <si>
    <t>IBVS 5313 </t>
  </si>
  <si>
    <t>2452259.0435 </t>
  </si>
  <si>
    <t> 15.12.2001 13:02 </t>
  </si>
  <si>
    <t> 0.0007 </t>
  </si>
  <si>
    <t> S.Kiyota </t>
  </si>
  <si>
    <t>VSB 39 </t>
  </si>
  <si>
    <t>2452280.4930 </t>
  </si>
  <si>
    <t> 05.01.2002 23:49 </t>
  </si>
  <si>
    <t> -0.0009 </t>
  </si>
  <si>
    <t>2452280.4934 </t>
  </si>
  <si>
    <t> 05.01.2002 23:50 </t>
  </si>
  <si>
    <t> -0.0005 </t>
  </si>
  <si>
    <t>2452280.4935 </t>
  </si>
  <si>
    <t> -0.0004 </t>
  </si>
  <si>
    <t>R</t>
  </si>
  <si>
    <t>2452310.4305 </t>
  </si>
  <si>
    <t> 04.02.2002 22:19 </t>
  </si>
  <si>
    <t> -0.0007 </t>
  </si>
  <si>
    <t>2452310.4328 </t>
  </si>
  <si>
    <t> 04.02.2002 22:23 </t>
  </si>
  <si>
    <t> 0.0016 </t>
  </si>
  <si>
    <t>2452310.4329 </t>
  </si>
  <si>
    <t> 0.0017 </t>
  </si>
  <si>
    <t>2452320.3340 </t>
  </si>
  <si>
    <t> 14.02.2002 20:00 </t>
  </si>
  <si>
    <t> 0.0023 </t>
  </si>
  <si>
    <t>2452320.3370 </t>
  </si>
  <si>
    <t> 14.02.2002 20:05 </t>
  </si>
  <si>
    <t> 0.0053 </t>
  </si>
  <si>
    <t>2452320.3371 </t>
  </si>
  <si>
    <t> 0.0054 </t>
  </si>
  <si>
    <t>2452344.3724 </t>
  </si>
  <si>
    <t> 10.03.2002 20:56 </t>
  </si>
  <si>
    <t> -0.0034 </t>
  </si>
  <si>
    <t>2452344.3744 </t>
  </si>
  <si>
    <t> 10.03.2002 20:59 </t>
  </si>
  <si>
    <t> -0.0014 </t>
  </si>
  <si>
    <t>2452345.3138 </t>
  </si>
  <si>
    <t> 11.03.2002 19:31 </t>
  </si>
  <si>
    <t> -0.0049 </t>
  </si>
  <si>
    <t>2452345.3145 </t>
  </si>
  <si>
    <t> 11.03.2002 19:32 </t>
  </si>
  <si>
    <t> -0.0042 </t>
  </si>
  <si>
    <t>2452345.3150 </t>
  </si>
  <si>
    <t> 11.03.2002 19:33 </t>
  </si>
  <si>
    <t>2453724.0858 </t>
  </si>
  <si>
    <t> 19.12.2005 14:03 </t>
  </si>
  <si>
    <t> 0.0031 </t>
  </si>
  <si>
    <t>VSB 44 </t>
  </si>
  <si>
    <t>2453727.1457 </t>
  </si>
  <si>
    <t> 22.12.2005 15:29 </t>
  </si>
  <si>
    <t>2453733.0420 </t>
  </si>
  <si>
    <t> 28.12.2005 13:00 </t>
  </si>
  <si>
    <t>2453733.0425 </t>
  </si>
  <si>
    <t> 28.12.2005 13:01 </t>
  </si>
  <si>
    <t> 0.0022 </t>
  </si>
  <si>
    <t>2454047.2630 </t>
  </si>
  <si>
    <t> 07.11.2006 18:18 </t>
  </si>
  <si>
    <t> K.Nagai et al. </t>
  </si>
  <si>
    <t>VSB 45 </t>
  </si>
  <si>
    <t>2454101.0109 </t>
  </si>
  <si>
    <t> 31.12.2006 12:15 </t>
  </si>
  <si>
    <t>2454101.2467 </t>
  </si>
  <si>
    <t> 31.12.2006 17:55 </t>
  </si>
  <si>
    <t>2454792.8620 </t>
  </si>
  <si>
    <t> 22.11.2008 08:41 </t>
  </si>
  <si>
    <t> -0.0044 </t>
  </si>
  <si>
    <t> R.Diethelm </t>
  </si>
  <si>
    <t>IBVS 5871 </t>
  </si>
  <si>
    <t>2454842.3667 </t>
  </si>
  <si>
    <t> 10.01.2009 20:48 </t>
  </si>
  <si>
    <t> -0.0023 </t>
  </si>
  <si>
    <t>-I</t>
  </si>
  <si>
    <t> F.Agerer </t>
  </si>
  <si>
    <t>BAVM 209 </t>
  </si>
  <si>
    <t>2455175.4493 </t>
  </si>
  <si>
    <t> 09.12.2009 22:46 </t>
  </si>
  <si>
    <t> -0.0012 </t>
  </si>
  <si>
    <t> P.Frank </t>
  </si>
  <si>
    <t>BAVM 212 </t>
  </si>
  <si>
    <t>2455245.6939 </t>
  </si>
  <si>
    <t> 18.02.2010 04:39 </t>
  </si>
  <si>
    <t> -0.0030 </t>
  </si>
  <si>
    <t>IBVS 5945 </t>
  </si>
  <si>
    <t>2455518.9032 </t>
  </si>
  <si>
    <t> 18.11.2010 09:40 </t>
  </si>
  <si>
    <t>IBVS 5960 </t>
  </si>
  <si>
    <t>2455868.014 </t>
  </si>
  <si>
    <t> 02.11.2011 12:20 </t>
  </si>
  <si>
    <t> -0.001 </t>
  </si>
  <si>
    <t>IBVS 6011 </t>
  </si>
  <si>
    <t>2455944.6238 </t>
  </si>
  <si>
    <t> 18.01.2012 02:58 </t>
  </si>
  <si>
    <t> -0.0021 </t>
  </si>
  <si>
    <t>IBVS 6029 </t>
  </si>
  <si>
    <t>2456245.8835 </t>
  </si>
  <si>
    <t> 14.11.2012 09:12 </t>
  </si>
  <si>
    <t> -0.0008 </t>
  </si>
  <si>
    <t>IBVS 6042 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</si>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</sst>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V1353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Active!$D$21:$D$205</c:f>
                <c:numCache>
                  <c:formatCode>General</c:formatCode>
                  <c:ptCount val="18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Active!$D$21:$D$205</c:f>
                <c:numCache>
                  <c:formatCode>General</c:formatCode>
                  <c:ptCount val="18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9-43EB-A178-3EB6F87843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9-43EB-A178-3EB6F87843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0">
                  <c:v>-4.8034999999799766E-3</c:v>
                </c:pt>
                <c:pt idx="1">
                  <c:v>6.1249999998835847E-4</c:v>
                </c:pt>
                <c:pt idx="3">
                  <c:v>-2.1354999989853241E-3</c:v>
                </c:pt>
                <c:pt idx="4">
                  <c:v>-1.6854999994393438E-3</c:v>
                </c:pt>
                <c:pt idx="5">
                  <c:v>-1.6354999970644712E-3</c:v>
                </c:pt>
                <c:pt idx="6">
                  <c:v>-1.9309999988763593E-3</c:v>
                </c:pt>
                <c:pt idx="7">
                  <c:v>4.4899999920744449E-4</c:v>
                </c:pt>
                <c:pt idx="8">
                  <c:v>5.1900000107707456E-4</c:v>
                </c:pt>
                <c:pt idx="9">
                  <c:v>1.0760000004665926E-3</c:v>
                </c:pt>
                <c:pt idx="10">
                  <c:v>4.0560000052209944E-3</c:v>
                </c:pt>
                <c:pt idx="11">
                  <c:v>4.1659999988041818E-3</c:v>
                </c:pt>
                <c:pt idx="12">
                  <c:v>-4.6269999947980978E-3</c:v>
                </c:pt>
                <c:pt idx="13">
                  <c:v>-4.6269999947980978E-3</c:v>
                </c:pt>
                <c:pt idx="14">
                  <c:v>-2.6269999943906441E-3</c:v>
                </c:pt>
                <c:pt idx="15">
                  <c:v>-6.1330000025918707E-3</c:v>
                </c:pt>
                <c:pt idx="16">
                  <c:v>-5.4329999984474853E-3</c:v>
                </c:pt>
                <c:pt idx="17">
                  <c:v>-4.9530000032973476E-3</c:v>
                </c:pt>
                <c:pt idx="26">
                  <c:v>-6.2124999967636541E-3</c:v>
                </c:pt>
                <c:pt idx="27">
                  <c:v>-4.0775000015855767E-3</c:v>
                </c:pt>
                <c:pt idx="29">
                  <c:v>-4.9189999990630895E-3</c:v>
                </c:pt>
                <c:pt idx="30">
                  <c:v>-2.6324999998905696E-3</c:v>
                </c:pt>
                <c:pt idx="31">
                  <c:v>-2.7789999949163757E-3</c:v>
                </c:pt>
                <c:pt idx="32">
                  <c:v>-4.0914999990491197E-3</c:v>
                </c:pt>
                <c:pt idx="33">
                  <c:v>-2.8584999963641167E-3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89-43EB-A178-3EB6F87843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2">
                  <c:v>-5.6400000175926834E-4</c:v>
                </c:pt>
                <c:pt idx="19">
                  <c:v>1.538500000606291E-3</c:v>
                </c:pt>
                <c:pt idx="20">
                  <c:v>-3.0059999990044162E-3</c:v>
                </c:pt>
                <c:pt idx="21">
                  <c:v>1.3150000449968502E-4</c:v>
                </c:pt>
                <c:pt idx="22">
                  <c:v>6.3150000642053783E-4</c:v>
                </c:pt>
                <c:pt idx="23">
                  <c:v>-2.2929999977350235E-3</c:v>
                </c:pt>
                <c:pt idx="24">
                  <c:v>-3.4999997296836227E-5</c:v>
                </c:pt>
                <c:pt idx="25">
                  <c:v>3.850000211969018E-5</c:v>
                </c:pt>
                <c:pt idx="28">
                  <c:v>-3.0219999971450306E-3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89-43EB-A178-3EB6F87843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89-43EB-A178-3EB6F87843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89-43EB-A178-3EB6F87843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89-43EB-A178-3EB6F87843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-1.1612118067908549E-3</c:v>
                </c:pt>
                <c:pt idx="1">
                  <c:v>-1.1862573111708673E-3</c:v>
                </c:pt>
                <c:pt idx="2">
                  <c:v>-1.3371100944967762E-3</c:v>
                </c:pt>
                <c:pt idx="3">
                  <c:v>-1.347661672730948E-3</c:v>
                </c:pt>
                <c:pt idx="4">
                  <c:v>-1.347661672730948E-3</c:v>
                </c:pt>
                <c:pt idx="5">
                  <c:v>-1.347661672730948E-3</c:v>
                </c:pt>
                <c:pt idx="6">
                  <c:v>-1.3623875016951221E-3</c:v>
                </c:pt>
                <c:pt idx="7">
                  <c:v>-1.3623875016951221E-3</c:v>
                </c:pt>
                <c:pt idx="8">
                  <c:v>-1.3623875016951221E-3</c:v>
                </c:pt>
                <c:pt idx="9">
                  <c:v>-1.3672574608801244E-3</c:v>
                </c:pt>
                <c:pt idx="10">
                  <c:v>-1.3672574608801244E-3</c:v>
                </c:pt>
                <c:pt idx="11">
                  <c:v>-1.3672574608801244E-3</c:v>
                </c:pt>
                <c:pt idx="12">
                  <c:v>-1.3790845046151303E-3</c:v>
                </c:pt>
                <c:pt idx="13">
                  <c:v>-1.3790845046151303E-3</c:v>
                </c:pt>
                <c:pt idx="14">
                  <c:v>-1.3790845046151303E-3</c:v>
                </c:pt>
                <c:pt idx="15">
                  <c:v>-1.3795483102517973E-3</c:v>
                </c:pt>
                <c:pt idx="16">
                  <c:v>-1.3795483102517973E-3</c:v>
                </c:pt>
                <c:pt idx="17">
                  <c:v>-1.3795483102517973E-3</c:v>
                </c:pt>
                <c:pt idx="18">
                  <c:v>-1.4558443374835021E-3</c:v>
                </c:pt>
                <c:pt idx="19">
                  <c:v>-2.0577481024679693E-3</c:v>
                </c:pt>
                <c:pt idx="20">
                  <c:v>-2.059255470787137E-3</c:v>
                </c:pt>
                <c:pt idx="21">
                  <c:v>-2.0621542560163046E-3</c:v>
                </c:pt>
                <c:pt idx="22">
                  <c:v>-2.0621542560163046E-3</c:v>
                </c:pt>
                <c:pt idx="23">
                  <c:v>-2.216717484435549E-3</c:v>
                </c:pt>
                <c:pt idx="24">
                  <c:v>-2.2431544057255619E-3</c:v>
                </c:pt>
                <c:pt idx="25">
                  <c:v>-2.2432703571347284E-3</c:v>
                </c:pt>
                <c:pt idx="26">
                  <c:v>-2.5834717916298983E-3</c:v>
                </c:pt>
                <c:pt idx="27">
                  <c:v>-2.6078215875549107E-3</c:v>
                </c:pt>
                <c:pt idx="28">
                  <c:v>-2.7716609287074924E-3</c:v>
                </c:pt>
                <c:pt idx="29">
                  <c:v>-2.8062144486391766E-3</c:v>
                </c:pt>
                <c:pt idx="30">
                  <c:v>-2.9406021318634104E-3</c:v>
                </c:pt>
                <c:pt idx="31">
                  <c:v>-3.1123261688393291E-3</c:v>
                </c:pt>
                <c:pt idx="32">
                  <c:v>-3.1500103768185147E-3</c:v>
                </c:pt>
                <c:pt idx="33">
                  <c:v>-3.2981962777335885E-3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89-43EB-A178-3EB6F87843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Active!$R$21:$R$965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89-43EB-A178-3EB6F878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32184"/>
        <c:axId val="1"/>
      </c:scatterChart>
      <c:valAx>
        <c:axId val="61073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3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7443609022556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V1353 Ori - O-C Diagr.</a:t>
            </a:r>
          </a:p>
        </c:rich>
      </c:tx>
      <c:layout>
        <c:manualLayout>
          <c:xMode val="edge"/>
          <c:yMode val="edge"/>
          <c:x val="0.37237284528623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10811999712602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Active!$D$21:$D$205</c:f>
                <c:numCache>
                  <c:formatCode>General</c:formatCode>
                  <c:ptCount val="18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Active!$D$21:$D$205</c:f>
                <c:numCache>
                  <c:formatCode>General</c:formatCode>
                  <c:ptCount val="18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6-4DA6-8D80-7EF7594F15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6-4DA6-8D80-7EF7594F15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0">
                  <c:v>-4.8034999999799766E-3</c:v>
                </c:pt>
                <c:pt idx="1">
                  <c:v>6.1249999998835847E-4</c:v>
                </c:pt>
                <c:pt idx="3">
                  <c:v>-2.1354999989853241E-3</c:v>
                </c:pt>
                <c:pt idx="4">
                  <c:v>-1.6854999994393438E-3</c:v>
                </c:pt>
                <c:pt idx="5">
                  <c:v>-1.6354999970644712E-3</c:v>
                </c:pt>
                <c:pt idx="6">
                  <c:v>-1.9309999988763593E-3</c:v>
                </c:pt>
                <c:pt idx="7">
                  <c:v>4.4899999920744449E-4</c:v>
                </c:pt>
                <c:pt idx="8">
                  <c:v>5.1900000107707456E-4</c:v>
                </c:pt>
                <c:pt idx="9">
                  <c:v>1.0760000004665926E-3</c:v>
                </c:pt>
                <c:pt idx="10">
                  <c:v>4.0560000052209944E-3</c:v>
                </c:pt>
                <c:pt idx="11">
                  <c:v>4.1659999988041818E-3</c:v>
                </c:pt>
                <c:pt idx="12">
                  <c:v>-4.6269999947980978E-3</c:v>
                </c:pt>
                <c:pt idx="13">
                  <c:v>-4.6269999947980978E-3</c:v>
                </c:pt>
                <c:pt idx="14">
                  <c:v>-2.6269999943906441E-3</c:v>
                </c:pt>
                <c:pt idx="15">
                  <c:v>-6.1330000025918707E-3</c:v>
                </c:pt>
                <c:pt idx="16">
                  <c:v>-5.4329999984474853E-3</c:v>
                </c:pt>
                <c:pt idx="17">
                  <c:v>-4.9530000032973476E-3</c:v>
                </c:pt>
                <c:pt idx="26">
                  <c:v>-6.2124999967636541E-3</c:v>
                </c:pt>
                <c:pt idx="27">
                  <c:v>-4.0775000015855767E-3</c:v>
                </c:pt>
                <c:pt idx="29">
                  <c:v>-4.9189999990630895E-3</c:v>
                </c:pt>
                <c:pt idx="30">
                  <c:v>-2.6324999998905696E-3</c:v>
                </c:pt>
                <c:pt idx="31">
                  <c:v>-2.7789999949163757E-3</c:v>
                </c:pt>
                <c:pt idx="32">
                  <c:v>-4.0914999990491197E-3</c:v>
                </c:pt>
                <c:pt idx="33">
                  <c:v>-2.8584999963641167E-3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6-4DA6-8D80-7EF7594F15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2">
                  <c:v>-5.6400000175926834E-4</c:v>
                </c:pt>
                <c:pt idx="19">
                  <c:v>1.538500000606291E-3</c:v>
                </c:pt>
                <c:pt idx="20">
                  <c:v>-3.0059999990044162E-3</c:v>
                </c:pt>
                <c:pt idx="21">
                  <c:v>1.3150000449968502E-4</c:v>
                </c:pt>
                <c:pt idx="22">
                  <c:v>6.3150000642053783E-4</c:v>
                </c:pt>
                <c:pt idx="23">
                  <c:v>-2.2929999977350235E-3</c:v>
                </c:pt>
                <c:pt idx="24">
                  <c:v>-3.4999997296836227E-5</c:v>
                </c:pt>
                <c:pt idx="25">
                  <c:v>3.850000211969018E-5</c:v>
                </c:pt>
                <c:pt idx="28">
                  <c:v>-3.0219999971450306E-3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16-4DA6-8D80-7EF7594F15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16-4DA6-8D80-7EF7594F15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16-4DA6-8D80-7EF7594F15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4.0000000000000002E-4</c:v>
                  </c:pt>
                  <c:pt idx="1">
                    <c:v>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8.0000000000000004E-4</c:v>
                  </c:pt>
                  <c:pt idx="26">
                    <c:v>5.9999999999999995E-4</c:v>
                  </c:pt>
                  <c:pt idx="27">
                    <c:v>1.6999999999999999E-3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4.0000000000000001E-3</c:v>
                  </c:pt>
                  <c:pt idx="32">
                    <c:v>8.0000000000000004E-4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16-4DA6-8D80-7EF7594F15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-1.1612118067908549E-3</c:v>
                </c:pt>
                <c:pt idx="1">
                  <c:v>-1.1862573111708673E-3</c:v>
                </c:pt>
                <c:pt idx="2">
                  <c:v>-1.3371100944967762E-3</c:v>
                </c:pt>
                <c:pt idx="3">
                  <c:v>-1.347661672730948E-3</c:v>
                </c:pt>
                <c:pt idx="4">
                  <c:v>-1.347661672730948E-3</c:v>
                </c:pt>
                <c:pt idx="5">
                  <c:v>-1.347661672730948E-3</c:v>
                </c:pt>
                <c:pt idx="6">
                  <c:v>-1.3623875016951221E-3</c:v>
                </c:pt>
                <c:pt idx="7">
                  <c:v>-1.3623875016951221E-3</c:v>
                </c:pt>
                <c:pt idx="8">
                  <c:v>-1.3623875016951221E-3</c:v>
                </c:pt>
                <c:pt idx="9">
                  <c:v>-1.3672574608801244E-3</c:v>
                </c:pt>
                <c:pt idx="10">
                  <c:v>-1.3672574608801244E-3</c:v>
                </c:pt>
                <c:pt idx="11">
                  <c:v>-1.3672574608801244E-3</c:v>
                </c:pt>
                <c:pt idx="12">
                  <c:v>-1.3790845046151303E-3</c:v>
                </c:pt>
                <c:pt idx="13">
                  <c:v>-1.3790845046151303E-3</c:v>
                </c:pt>
                <c:pt idx="14">
                  <c:v>-1.3790845046151303E-3</c:v>
                </c:pt>
                <c:pt idx="15">
                  <c:v>-1.3795483102517973E-3</c:v>
                </c:pt>
                <c:pt idx="16">
                  <c:v>-1.3795483102517973E-3</c:v>
                </c:pt>
                <c:pt idx="17">
                  <c:v>-1.3795483102517973E-3</c:v>
                </c:pt>
                <c:pt idx="18">
                  <c:v>-1.4558443374835021E-3</c:v>
                </c:pt>
                <c:pt idx="19">
                  <c:v>-2.0577481024679693E-3</c:v>
                </c:pt>
                <c:pt idx="20">
                  <c:v>-2.059255470787137E-3</c:v>
                </c:pt>
                <c:pt idx="21">
                  <c:v>-2.0621542560163046E-3</c:v>
                </c:pt>
                <c:pt idx="22">
                  <c:v>-2.0621542560163046E-3</c:v>
                </c:pt>
                <c:pt idx="23">
                  <c:v>-2.216717484435549E-3</c:v>
                </c:pt>
                <c:pt idx="24">
                  <c:v>-2.2431544057255619E-3</c:v>
                </c:pt>
                <c:pt idx="25">
                  <c:v>-2.2432703571347284E-3</c:v>
                </c:pt>
                <c:pt idx="26">
                  <c:v>-2.5834717916298983E-3</c:v>
                </c:pt>
                <c:pt idx="27">
                  <c:v>-2.6078215875549107E-3</c:v>
                </c:pt>
                <c:pt idx="28">
                  <c:v>-2.7716609287074924E-3</c:v>
                </c:pt>
                <c:pt idx="29">
                  <c:v>-2.8062144486391766E-3</c:v>
                </c:pt>
                <c:pt idx="30">
                  <c:v>-2.9406021318634104E-3</c:v>
                </c:pt>
                <c:pt idx="31">
                  <c:v>-3.1123261688393291E-3</c:v>
                </c:pt>
                <c:pt idx="32">
                  <c:v>-3.1500103768185147E-3</c:v>
                </c:pt>
                <c:pt idx="33">
                  <c:v>-3.2981962777335885E-3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16-4DA6-8D80-7EF7594F15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-1270.5</c:v>
                </c:pt>
                <c:pt idx="1">
                  <c:v>-1162.5</c:v>
                </c:pt>
                <c:pt idx="2">
                  <c:v>-512</c:v>
                </c:pt>
                <c:pt idx="3">
                  <c:v>-466.5</c:v>
                </c:pt>
                <c:pt idx="4">
                  <c:v>-466.5</c:v>
                </c:pt>
                <c:pt idx="5">
                  <c:v>-466.5</c:v>
                </c:pt>
                <c:pt idx="6">
                  <c:v>-403</c:v>
                </c:pt>
                <c:pt idx="7">
                  <c:v>-403</c:v>
                </c:pt>
                <c:pt idx="8">
                  <c:v>-403</c:v>
                </c:pt>
                <c:pt idx="9">
                  <c:v>-382</c:v>
                </c:pt>
                <c:pt idx="10">
                  <c:v>-382</c:v>
                </c:pt>
                <c:pt idx="11">
                  <c:v>-382</c:v>
                </c:pt>
                <c:pt idx="12">
                  <c:v>-331</c:v>
                </c:pt>
                <c:pt idx="13">
                  <c:v>-331</c:v>
                </c:pt>
                <c:pt idx="14">
                  <c:v>-331</c:v>
                </c:pt>
                <c:pt idx="15">
                  <c:v>-329</c:v>
                </c:pt>
                <c:pt idx="16">
                  <c:v>-329</c:v>
                </c:pt>
                <c:pt idx="17">
                  <c:v>-329</c:v>
                </c:pt>
                <c:pt idx="18">
                  <c:v>0</c:v>
                </c:pt>
                <c:pt idx="19">
                  <c:v>2595.5</c:v>
                </c:pt>
                <c:pt idx="20">
                  <c:v>2602</c:v>
                </c:pt>
                <c:pt idx="21">
                  <c:v>2614.5</c:v>
                </c:pt>
                <c:pt idx="22">
                  <c:v>2614.5</c:v>
                </c:pt>
                <c:pt idx="23">
                  <c:v>3281</c:v>
                </c:pt>
                <c:pt idx="24">
                  <c:v>3395</c:v>
                </c:pt>
                <c:pt idx="25">
                  <c:v>3395.5</c:v>
                </c:pt>
                <c:pt idx="26">
                  <c:v>4862.5</c:v>
                </c:pt>
                <c:pt idx="27">
                  <c:v>4967.5</c:v>
                </c:pt>
                <c:pt idx="28">
                  <c:v>5674</c:v>
                </c:pt>
                <c:pt idx="29">
                  <c:v>5823</c:v>
                </c:pt>
                <c:pt idx="30">
                  <c:v>6402.5</c:v>
                </c:pt>
                <c:pt idx="31">
                  <c:v>7143</c:v>
                </c:pt>
                <c:pt idx="32">
                  <c:v>7305.5</c:v>
                </c:pt>
                <c:pt idx="33">
                  <c:v>7944.5</c:v>
                </c:pt>
              </c:numCache>
            </c:numRef>
          </c:xVal>
          <c:yVal>
            <c:numRef>
              <c:f>Active!$R$21:$R$965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16-4DA6-8D80-7EF7594F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427072"/>
        <c:axId val="1"/>
      </c:scatterChart>
      <c:valAx>
        <c:axId val="8124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427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68499996059048"/>
          <c:y val="0.92397937099967764"/>
          <c:w val="0.773274376738943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0</xdr:rowOff>
    </xdr:from>
    <xdr:to>
      <xdr:col>16</xdr:col>
      <xdr:colOff>447675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19A62F4-8265-F082-3BF9-32D740CB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27</xdr:col>
      <xdr:colOff>9525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244E52C-DD4A-09D6-0033-30216549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no44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5313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6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52500.428</v>
      </c>
      <c r="G1" s="3">
        <v>0.47145300000000001</v>
      </c>
      <c r="H1" s="3" t="s">
        <v>39</v>
      </c>
    </row>
    <row r="2" spans="1:8" s="36" customFormat="1" ht="12.95" customHeight="1" x14ac:dyDescent="0.2">
      <c r="A2" s="36" t="s">
        <v>22</v>
      </c>
      <c r="B2" s="36" t="str">
        <f>H1</f>
        <v xml:space="preserve">EW        </v>
      </c>
      <c r="C2" s="37"/>
      <c r="D2" s="37"/>
    </row>
    <row r="3" spans="1:8" s="36" customFormat="1" ht="12.95" customHeight="1" thickBot="1" x14ac:dyDescent="0.25"/>
    <row r="4" spans="1:8" s="36" customFormat="1" ht="12.95" customHeight="1" thickTop="1" thickBot="1" x14ac:dyDescent="0.25">
      <c r="A4" s="38" t="s">
        <v>37</v>
      </c>
      <c r="C4" s="39">
        <f>F1</f>
        <v>52500.428</v>
      </c>
      <c r="D4" s="40">
        <f>G1</f>
        <v>0.47145300000000001</v>
      </c>
    </row>
    <row r="5" spans="1:8" s="36" customFormat="1" ht="12.95" customHeight="1" x14ac:dyDescent="0.2">
      <c r="C5" s="41" t="s">
        <v>35</v>
      </c>
    </row>
    <row r="6" spans="1:8" s="36" customFormat="1" ht="12.95" customHeight="1" x14ac:dyDescent="0.2">
      <c r="A6" s="38" t="s">
        <v>0</v>
      </c>
    </row>
    <row r="7" spans="1:8" s="36" customFormat="1" ht="12.95" customHeight="1" x14ac:dyDescent="0.2">
      <c r="A7" s="36" t="s">
        <v>1</v>
      </c>
      <c r="C7" s="36">
        <f>C4</f>
        <v>52500.428</v>
      </c>
    </row>
    <row r="8" spans="1:8" s="36" customFormat="1" ht="12.95" customHeight="1" x14ac:dyDescent="0.2">
      <c r="A8" s="36" t="s">
        <v>2</v>
      </c>
      <c r="C8" s="36">
        <f>D4</f>
        <v>0.47145300000000001</v>
      </c>
      <c r="D8" s="42"/>
    </row>
    <row r="9" spans="1:8" s="36" customFormat="1" ht="12.95" customHeight="1" x14ac:dyDescent="0.2">
      <c r="A9" s="43" t="s">
        <v>27</v>
      </c>
      <c r="C9" s="42">
        <v>-9.5</v>
      </c>
      <c r="D9" s="36" t="s">
        <v>28</v>
      </c>
    </row>
    <row r="10" spans="1:8" s="36" customFormat="1" ht="12.95" customHeight="1" thickBot="1" x14ac:dyDescent="0.25">
      <c r="C10" s="44" t="s">
        <v>18</v>
      </c>
      <c r="D10" s="44" t="s">
        <v>19</v>
      </c>
    </row>
    <row r="11" spans="1:8" s="36" customFormat="1" ht="12.95" customHeight="1" x14ac:dyDescent="0.2">
      <c r="A11" s="36" t="s">
        <v>14</v>
      </c>
      <c r="C11" s="45">
        <f ca="1">INTERCEPT(INDIRECT($G$11):G975,INDIRECT($F$11):F975)</f>
        <v>-1.4558443374835021E-3</v>
      </c>
      <c r="D11" s="37"/>
      <c r="F11" s="46" t="str">
        <f>"F"&amp;E19</f>
        <v>F21</v>
      </c>
      <c r="G11" s="45" t="str">
        <f>"G"&amp;E19</f>
        <v>G21</v>
      </c>
    </row>
    <row r="12" spans="1:8" s="36" customFormat="1" ht="12.95" customHeight="1" x14ac:dyDescent="0.2">
      <c r="A12" s="36" t="s">
        <v>15</v>
      </c>
      <c r="C12" s="45">
        <f ca="1">SLOPE(INDIRECT($G$11):G975,INDIRECT($F$11):F975)</f>
        <v>-2.3190281833344914E-7</v>
      </c>
      <c r="D12" s="37"/>
    </row>
    <row r="13" spans="1:8" s="36" customFormat="1" ht="12.95" customHeight="1" x14ac:dyDescent="0.2">
      <c r="A13" s="36" t="s">
        <v>17</v>
      </c>
      <c r="C13" s="37" t="s">
        <v>12</v>
      </c>
      <c r="D13" s="47" t="s">
        <v>46</v>
      </c>
      <c r="E13" s="42">
        <v>1</v>
      </c>
    </row>
    <row r="14" spans="1:8" s="36" customFormat="1" ht="12.95" customHeight="1" x14ac:dyDescent="0.2">
      <c r="D14" s="47" t="s">
        <v>29</v>
      </c>
      <c r="E14" s="48">
        <f ca="1">NOW()+15018.5+$C$9/24</f>
        <v>60370.715136689811</v>
      </c>
    </row>
    <row r="15" spans="1:8" s="36" customFormat="1" ht="12.95" customHeight="1" x14ac:dyDescent="0.2">
      <c r="A15" s="49" t="s">
        <v>16</v>
      </c>
      <c r="C15" s="50">
        <f ca="1">(C7+C11)+(C8+C12)*INT(MAX(F21:F3516))</f>
        <v>56245.647333919675</v>
      </c>
      <c r="D15" s="47" t="s">
        <v>47</v>
      </c>
      <c r="E15" s="48">
        <f ca="1">ROUND(2*(E14-$C$7)/$C$8,0)/2+E13</f>
        <v>16694.5</v>
      </c>
    </row>
    <row r="16" spans="1:8" s="36" customFormat="1" ht="12.95" customHeight="1" x14ac:dyDescent="0.2">
      <c r="A16" s="38" t="s">
        <v>3</v>
      </c>
      <c r="C16" s="51">
        <f ca="1">+C8+C12</f>
        <v>0.47145276809718167</v>
      </c>
      <c r="D16" s="47" t="s">
        <v>30</v>
      </c>
      <c r="E16" s="45">
        <f ca="1">ROUND(2*(E14-$C$15)/$C$16,0)/2+E13</f>
        <v>8750.5</v>
      </c>
    </row>
    <row r="17" spans="1:18" s="36" customFormat="1" ht="12.95" customHeight="1" thickBot="1" x14ac:dyDescent="0.25">
      <c r="A17" s="47" t="s">
        <v>26</v>
      </c>
      <c r="C17" s="36">
        <f>COUNT(C21:C2174)</f>
        <v>34</v>
      </c>
      <c r="D17" s="47" t="s">
        <v>31</v>
      </c>
      <c r="E17" s="52">
        <f ca="1">+$C$15+$C$16*E16-15018.5-$C$9/24</f>
        <v>45352.990614487397</v>
      </c>
    </row>
    <row r="18" spans="1:18" s="36" customFormat="1" ht="12.95" customHeight="1" thickTop="1" thickBot="1" x14ac:dyDescent="0.25">
      <c r="A18" s="38" t="s">
        <v>4</v>
      </c>
      <c r="C18" s="53">
        <f ca="1">+C15</f>
        <v>56245.647333919675</v>
      </c>
      <c r="D18" s="54">
        <f ca="1">+C16</f>
        <v>0.47145276809718167</v>
      </c>
      <c r="E18" s="55" t="s">
        <v>32</v>
      </c>
    </row>
    <row r="19" spans="1:18" s="36" customFormat="1" ht="12.95" customHeight="1" thickTop="1" x14ac:dyDescent="0.2">
      <c r="A19" s="56" t="s">
        <v>33</v>
      </c>
      <c r="E19" s="57">
        <v>21</v>
      </c>
    </row>
    <row r="20" spans="1:18" s="36" customFormat="1" ht="12.95" customHeight="1" thickBot="1" x14ac:dyDescent="0.25">
      <c r="A20" s="44" t="s">
        <v>5</v>
      </c>
      <c r="B20" s="44" t="s">
        <v>6</v>
      </c>
      <c r="C20" s="44" t="s">
        <v>7</v>
      </c>
      <c r="D20" s="44" t="s">
        <v>11</v>
      </c>
      <c r="E20" s="44" t="s">
        <v>8</v>
      </c>
      <c r="F20" s="44" t="s">
        <v>9</v>
      </c>
      <c r="G20" s="44" t="s">
        <v>10</v>
      </c>
      <c r="H20" s="58" t="s">
        <v>36</v>
      </c>
      <c r="I20" s="58" t="s">
        <v>175</v>
      </c>
      <c r="J20" s="58" t="s">
        <v>55</v>
      </c>
      <c r="K20" s="58" t="s">
        <v>74</v>
      </c>
      <c r="L20" s="58" t="s">
        <v>23</v>
      </c>
      <c r="M20" s="58" t="s">
        <v>24</v>
      </c>
      <c r="N20" s="58" t="s">
        <v>25</v>
      </c>
      <c r="O20" s="58" t="s">
        <v>21</v>
      </c>
      <c r="P20" s="59" t="s">
        <v>20</v>
      </c>
      <c r="Q20" s="44" t="s">
        <v>13</v>
      </c>
      <c r="R20" s="60" t="s">
        <v>44</v>
      </c>
    </row>
    <row r="21" spans="1:18" s="36" customFormat="1" ht="12.95" customHeight="1" x14ac:dyDescent="0.2">
      <c r="A21" s="61" t="s">
        <v>43</v>
      </c>
      <c r="B21" s="62" t="s">
        <v>41</v>
      </c>
      <c r="C21" s="63">
        <v>51901.442159999999</v>
      </c>
      <c r="D21" s="63">
        <v>4.0000000000000002E-4</v>
      </c>
      <c r="E21" s="36">
        <f t="shared" ref="E21:E54" si="0">+(C21-C$7)/C$8</f>
        <v>-1270.510188714466</v>
      </c>
      <c r="F21" s="36">
        <f t="shared" ref="F21:F54" si="1">ROUND(2*E21,0)/2</f>
        <v>-1270.5</v>
      </c>
      <c r="G21" s="36">
        <f t="shared" ref="G21:G54" si="2">+C21-(C$7+F21*C$8)</f>
        <v>-4.8034999999799766E-3</v>
      </c>
      <c r="J21" s="36">
        <f>+G21</f>
        <v>-4.8034999999799766E-3</v>
      </c>
      <c r="O21" s="36">
        <f t="shared" ref="O21:O54" ca="1" si="3">+C$11+C$12*$F21</f>
        <v>-1.1612118067908549E-3</v>
      </c>
      <c r="Q21" s="64">
        <f t="shared" ref="Q21:Q54" si="4">+C21-15018.5</f>
        <v>36882.942159999999</v>
      </c>
    </row>
    <row r="22" spans="1:18" s="36" customFormat="1" ht="12.95" customHeight="1" x14ac:dyDescent="0.2">
      <c r="A22" s="65" t="s">
        <v>40</v>
      </c>
      <c r="B22" s="66" t="s">
        <v>41</v>
      </c>
      <c r="C22" s="65">
        <v>51952.364500000003</v>
      </c>
      <c r="D22" s="63">
        <v>1E-4</v>
      </c>
      <c r="E22" s="36">
        <f t="shared" si="0"/>
        <v>-1162.4987008248893</v>
      </c>
      <c r="F22" s="36">
        <f t="shared" si="1"/>
        <v>-1162.5</v>
      </c>
      <c r="G22" s="36">
        <f t="shared" si="2"/>
        <v>6.1249999998835847E-4</v>
      </c>
      <c r="J22" s="36">
        <f>+G22</f>
        <v>6.1249999998835847E-4</v>
      </c>
      <c r="O22" s="36">
        <f t="shared" ca="1" si="3"/>
        <v>-1.1862573111708673E-3</v>
      </c>
      <c r="Q22" s="64">
        <f t="shared" si="4"/>
        <v>36933.864500000003</v>
      </c>
    </row>
    <row r="23" spans="1:18" s="36" customFormat="1" ht="12.95" customHeight="1" x14ac:dyDescent="0.2">
      <c r="A23" s="67" t="s">
        <v>81</v>
      </c>
      <c r="B23" s="68" t="s">
        <v>34</v>
      </c>
      <c r="C23" s="69">
        <v>52259.0435</v>
      </c>
      <c r="D23" s="70"/>
      <c r="E23" s="36">
        <f t="shared" si="0"/>
        <v>-512.00119630164647</v>
      </c>
      <c r="F23" s="36">
        <f t="shared" si="1"/>
        <v>-512</v>
      </c>
      <c r="G23" s="36">
        <f t="shared" si="2"/>
        <v>-5.6400000175926834E-4</v>
      </c>
      <c r="K23" s="36">
        <f>+G23</f>
        <v>-5.6400000175926834E-4</v>
      </c>
      <c r="O23" s="36">
        <f t="shared" ca="1" si="3"/>
        <v>-1.3371100944967762E-3</v>
      </c>
      <c r="Q23" s="64">
        <f t="shared" si="4"/>
        <v>37240.5435</v>
      </c>
    </row>
    <row r="24" spans="1:18" s="36" customFormat="1" ht="12.95" customHeight="1" x14ac:dyDescent="0.2">
      <c r="A24" s="61" t="s">
        <v>43</v>
      </c>
      <c r="B24" s="62" t="s">
        <v>41</v>
      </c>
      <c r="C24" s="63">
        <v>52280.493040000001</v>
      </c>
      <c r="D24" s="63">
        <v>1E-3</v>
      </c>
      <c r="E24" s="36">
        <f t="shared" si="0"/>
        <v>-466.50452961376567</v>
      </c>
      <c r="F24" s="36">
        <f t="shared" si="1"/>
        <v>-466.5</v>
      </c>
      <c r="G24" s="36">
        <f t="shared" si="2"/>
        <v>-2.1354999989853241E-3</v>
      </c>
      <c r="J24" s="36">
        <f t="shared" ref="J24:J38" si="5">+G24</f>
        <v>-2.1354999989853241E-3</v>
      </c>
      <c r="O24" s="36">
        <f t="shared" ca="1" si="3"/>
        <v>-1.347661672730948E-3</v>
      </c>
      <c r="Q24" s="64">
        <f t="shared" si="4"/>
        <v>37261.993040000001</v>
      </c>
    </row>
    <row r="25" spans="1:18" s="36" customFormat="1" ht="12.95" customHeight="1" x14ac:dyDescent="0.2">
      <c r="A25" s="61" t="s">
        <v>43</v>
      </c>
      <c r="B25" s="62" t="s">
        <v>41</v>
      </c>
      <c r="C25" s="63">
        <v>52280.493490000001</v>
      </c>
      <c r="D25" s="63">
        <v>5.9999999999999995E-4</v>
      </c>
      <c r="E25" s="36">
        <f t="shared" si="0"/>
        <v>-466.50357511777236</v>
      </c>
      <c r="F25" s="36">
        <f t="shared" si="1"/>
        <v>-466.5</v>
      </c>
      <c r="G25" s="36">
        <f t="shared" si="2"/>
        <v>-1.6854999994393438E-3</v>
      </c>
      <c r="J25" s="36">
        <f t="shared" si="5"/>
        <v>-1.6854999994393438E-3</v>
      </c>
      <c r="O25" s="36">
        <f t="shared" ca="1" si="3"/>
        <v>-1.347661672730948E-3</v>
      </c>
      <c r="Q25" s="64">
        <f t="shared" si="4"/>
        <v>37261.993490000001</v>
      </c>
    </row>
    <row r="26" spans="1:18" s="36" customFormat="1" ht="12.95" customHeight="1" x14ac:dyDescent="0.2">
      <c r="A26" s="61" t="s">
        <v>43</v>
      </c>
      <c r="B26" s="62" t="s">
        <v>41</v>
      </c>
      <c r="C26" s="63">
        <v>52280.493540000003</v>
      </c>
      <c r="D26" s="63">
        <v>5.0000000000000001E-4</v>
      </c>
      <c r="E26" s="36">
        <f t="shared" si="0"/>
        <v>-466.50346906265685</v>
      </c>
      <c r="F26" s="36">
        <f t="shared" si="1"/>
        <v>-466.5</v>
      </c>
      <c r="G26" s="36">
        <f t="shared" si="2"/>
        <v>-1.6354999970644712E-3</v>
      </c>
      <c r="J26" s="36">
        <f t="shared" si="5"/>
        <v>-1.6354999970644712E-3</v>
      </c>
      <c r="O26" s="36">
        <f t="shared" ca="1" si="3"/>
        <v>-1.347661672730948E-3</v>
      </c>
      <c r="Q26" s="64">
        <f t="shared" si="4"/>
        <v>37261.993540000003</v>
      </c>
    </row>
    <row r="27" spans="1:18" s="36" customFormat="1" ht="12.95" customHeight="1" x14ac:dyDescent="0.2">
      <c r="A27" s="61" t="s">
        <v>43</v>
      </c>
      <c r="B27" s="62" t="s">
        <v>34</v>
      </c>
      <c r="C27" s="63">
        <v>52310.430509999998</v>
      </c>
      <c r="D27" s="63">
        <v>2E-3</v>
      </c>
      <c r="E27" s="36">
        <f t="shared" si="0"/>
        <v>-403.00409584836996</v>
      </c>
      <c r="F27" s="36">
        <f t="shared" si="1"/>
        <v>-403</v>
      </c>
      <c r="G27" s="36">
        <f t="shared" si="2"/>
        <v>-1.9309999988763593E-3</v>
      </c>
      <c r="J27" s="36">
        <f t="shared" si="5"/>
        <v>-1.9309999988763593E-3</v>
      </c>
      <c r="O27" s="36">
        <f t="shared" ca="1" si="3"/>
        <v>-1.3623875016951221E-3</v>
      </c>
      <c r="Q27" s="64">
        <f t="shared" si="4"/>
        <v>37291.930509999998</v>
      </c>
    </row>
    <row r="28" spans="1:18" s="36" customFormat="1" ht="12.95" customHeight="1" x14ac:dyDescent="0.2">
      <c r="A28" s="61" t="s">
        <v>43</v>
      </c>
      <c r="B28" s="62" t="s">
        <v>34</v>
      </c>
      <c r="C28" s="63">
        <v>52310.432889999996</v>
      </c>
      <c r="D28" s="63">
        <v>4.0000000000000002E-4</v>
      </c>
      <c r="E28" s="36">
        <f t="shared" si="0"/>
        <v>-402.99904762511528</v>
      </c>
      <c r="F28" s="36">
        <f t="shared" si="1"/>
        <v>-403</v>
      </c>
      <c r="G28" s="36">
        <f t="shared" si="2"/>
        <v>4.4899999920744449E-4</v>
      </c>
      <c r="J28" s="36">
        <f t="shared" si="5"/>
        <v>4.4899999920744449E-4</v>
      </c>
      <c r="O28" s="36">
        <f t="shared" ca="1" si="3"/>
        <v>-1.3623875016951221E-3</v>
      </c>
      <c r="Q28" s="64">
        <f t="shared" si="4"/>
        <v>37291.932889999996</v>
      </c>
    </row>
    <row r="29" spans="1:18" s="36" customFormat="1" ht="12.95" customHeight="1" x14ac:dyDescent="0.2">
      <c r="A29" s="61" t="s">
        <v>43</v>
      </c>
      <c r="B29" s="62" t="s">
        <v>34</v>
      </c>
      <c r="C29" s="63">
        <v>52310.432959999998</v>
      </c>
      <c r="D29" s="63">
        <v>5.9999999999999995E-4</v>
      </c>
      <c r="E29" s="36">
        <f t="shared" si="0"/>
        <v>-402.99889914795665</v>
      </c>
      <c r="F29" s="36">
        <f t="shared" si="1"/>
        <v>-403</v>
      </c>
      <c r="G29" s="36">
        <f t="shared" si="2"/>
        <v>5.1900000107707456E-4</v>
      </c>
      <c r="J29" s="36">
        <f t="shared" si="5"/>
        <v>5.1900000107707456E-4</v>
      </c>
      <c r="O29" s="36">
        <f t="shared" ca="1" si="3"/>
        <v>-1.3623875016951221E-3</v>
      </c>
      <c r="Q29" s="64">
        <f t="shared" si="4"/>
        <v>37291.932959999998</v>
      </c>
    </row>
    <row r="30" spans="1:18" x14ac:dyDescent="0.2">
      <c r="A30" s="8" t="s">
        <v>43</v>
      </c>
      <c r="B30" s="9" t="s">
        <v>34</v>
      </c>
      <c r="C30" s="10">
        <v>52320.334029999998</v>
      </c>
      <c r="D30" s="10">
        <v>5.0000000000000001E-4</v>
      </c>
      <c r="E30">
        <f t="shared" si="0"/>
        <v>-381.99771769402616</v>
      </c>
      <c r="F30">
        <f t="shared" si="1"/>
        <v>-382</v>
      </c>
      <c r="G30">
        <f t="shared" si="2"/>
        <v>1.0760000004665926E-3</v>
      </c>
      <c r="J30">
        <f t="shared" si="5"/>
        <v>1.0760000004665926E-3</v>
      </c>
      <c r="O30">
        <f t="shared" ca="1" si="3"/>
        <v>-1.3672574608801244E-3</v>
      </c>
      <c r="Q30" s="2">
        <f t="shared" si="4"/>
        <v>37301.834029999998</v>
      </c>
    </row>
    <row r="31" spans="1:18" x14ac:dyDescent="0.2">
      <c r="A31" s="8" t="s">
        <v>43</v>
      </c>
      <c r="B31" s="9" t="s">
        <v>34</v>
      </c>
      <c r="C31" s="10">
        <v>52320.337010000003</v>
      </c>
      <c r="D31" s="10">
        <v>1E-3</v>
      </c>
      <c r="E31">
        <f t="shared" si="0"/>
        <v>-381.99139680943159</v>
      </c>
      <c r="F31">
        <f t="shared" si="1"/>
        <v>-382</v>
      </c>
      <c r="G31">
        <f t="shared" si="2"/>
        <v>4.0560000052209944E-3</v>
      </c>
      <c r="J31">
        <f t="shared" si="5"/>
        <v>4.0560000052209944E-3</v>
      </c>
      <c r="O31">
        <f t="shared" ca="1" si="3"/>
        <v>-1.3672574608801244E-3</v>
      </c>
      <c r="Q31" s="2">
        <f t="shared" si="4"/>
        <v>37301.837010000003</v>
      </c>
    </row>
    <row r="32" spans="1:18" x14ac:dyDescent="0.2">
      <c r="A32" s="8" t="s">
        <v>43</v>
      </c>
      <c r="B32" s="9" t="s">
        <v>34</v>
      </c>
      <c r="C32" s="10">
        <v>52320.337119999997</v>
      </c>
      <c r="D32" s="10">
        <v>1E-3</v>
      </c>
      <c r="E32">
        <f t="shared" si="0"/>
        <v>-381.99116348820218</v>
      </c>
      <c r="F32">
        <f t="shared" si="1"/>
        <v>-382</v>
      </c>
      <c r="G32">
        <f t="shared" si="2"/>
        <v>4.1659999988041818E-3</v>
      </c>
      <c r="J32">
        <f t="shared" si="5"/>
        <v>4.1659999988041818E-3</v>
      </c>
      <c r="O32">
        <f t="shared" ca="1" si="3"/>
        <v>-1.3672574608801244E-3</v>
      </c>
      <c r="Q32" s="2">
        <f t="shared" si="4"/>
        <v>37301.837119999997</v>
      </c>
    </row>
    <row r="33" spans="1:17" x14ac:dyDescent="0.2">
      <c r="A33" s="8" t="s">
        <v>43</v>
      </c>
      <c r="B33" s="9" t="s">
        <v>34</v>
      </c>
      <c r="C33" s="10">
        <v>52344.372430000003</v>
      </c>
      <c r="D33" s="10">
        <v>1E-3</v>
      </c>
      <c r="E33">
        <f t="shared" si="0"/>
        <v>-331.00981433991683</v>
      </c>
      <c r="F33">
        <f t="shared" si="1"/>
        <v>-331</v>
      </c>
      <c r="G33">
        <f t="shared" si="2"/>
        <v>-4.6269999947980978E-3</v>
      </c>
      <c r="J33">
        <f t="shared" si="5"/>
        <v>-4.6269999947980978E-3</v>
      </c>
      <c r="O33">
        <f t="shared" ca="1" si="3"/>
        <v>-1.3790845046151303E-3</v>
      </c>
      <c r="Q33" s="2">
        <f t="shared" si="4"/>
        <v>37325.872430000003</v>
      </c>
    </row>
    <row r="34" spans="1:17" x14ac:dyDescent="0.2">
      <c r="A34" s="8" t="s">
        <v>43</v>
      </c>
      <c r="B34" s="9" t="s">
        <v>34</v>
      </c>
      <c r="C34" s="10">
        <v>52344.372430000003</v>
      </c>
      <c r="D34" s="10">
        <v>1E-3</v>
      </c>
      <c r="E34">
        <f t="shared" si="0"/>
        <v>-331.00981433991683</v>
      </c>
      <c r="F34">
        <f t="shared" si="1"/>
        <v>-331</v>
      </c>
      <c r="G34">
        <f t="shared" si="2"/>
        <v>-4.6269999947980978E-3</v>
      </c>
      <c r="J34">
        <f t="shared" si="5"/>
        <v>-4.6269999947980978E-3</v>
      </c>
      <c r="O34">
        <f t="shared" ca="1" si="3"/>
        <v>-1.3790845046151303E-3</v>
      </c>
      <c r="Q34" s="2">
        <f t="shared" si="4"/>
        <v>37325.872430000003</v>
      </c>
    </row>
    <row r="35" spans="1:17" x14ac:dyDescent="0.2">
      <c r="A35" s="8" t="s">
        <v>43</v>
      </c>
      <c r="B35" s="9" t="s">
        <v>34</v>
      </c>
      <c r="C35" s="10">
        <v>52344.374430000003</v>
      </c>
      <c r="D35" s="10">
        <v>1E-3</v>
      </c>
      <c r="E35">
        <f t="shared" si="0"/>
        <v>-331.00557213549683</v>
      </c>
      <c r="F35">
        <f t="shared" si="1"/>
        <v>-331</v>
      </c>
      <c r="G35">
        <f t="shared" si="2"/>
        <v>-2.6269999943906441E-3</v>
      </c>
      <c r="J35">
        <f t="shared" si="5"/>
        <v>-2.6269999943906441E-3</v>
      </c>
      <c r="O35">
        <f t="shared" ca="1" si="3"/>
        <v>-1.3790845046151303E-3</v>
      </c>
      <c r="Q35" s="2">
        <f t="shared" si="4"/>
        <v>37325.874430000003</v>
      </c>
    </row>
    <row r="36" spans="1:17" x14ac:dyDescent="0.2">
      <c r="A36" s="8" t="s">
        <v>43</v>
      </c>
      <c r="B36" s="9" t="s">
        <v>34</v>
      </c>
      <c r="C36" s="10">
        <v>52345.313829999999</v>
      </c>
      <c r="D36" s="10">
        <v>1E-3</v>
      </c>
      <c r="E36">
        <f t="shared" si="0"/>
        <v>-329.01300871985273</v>
      </c>
      <c r="F36">
        <f t="shared" si="1"/>
        <v>-329</v>
      </c>
      <c r="G36">
        <f t="shared" si="2"/>
        <v>-6.1330000025918707E-3</v>
      </c>
      <c r="J36">
        <f t="shared" si="5"/>
        <v>-6.1330000025918707E-3</v>
      </c>
      <c r="O36">
        <f t="shared" ca="1" si="3"/>
        <v>-1.3795483102517973E-3</v>
      </c>
      <c r="Q36" s="2">
        <f t="shared" si="4"/>
        <v>37326.813829999999</v>
      </c>
    </row>
    <row r="37" spans="1:17" x14ac:dyDescent="0.2">
      <c r="A37" s="8" t="s">
        <v>43</v>
      </c>
      <c r="B37" s="9" t="s">
        <v>34</v>
      </c>
      <c r="C37" s="10">
        <v>52345.314530000003</v>
      </c>
      <c r="D37" s="10">
        <v>6.9999999999999999E-4</v>
      </c>
      <c r="E37">
        <f t="shared" si="0"/>
        <v>-329.01152394829728</v>
      </c>
      <c r="F37">
        <f t="shared" si="1"/>
        <v>-329</v>
      </c>
      <c r="G37">
        <f t="shared" si="2"/>
        <v>-5.4329999984474853E-3</v>
      </c>
      <c r="J37">
        <f t="shared" si="5"/>
        <v>-5.4329999984474853E-3</v>
      </c>
      <c r="O37">
        <f t="shared" ca="1" si="3"/>
        <v>-1.3795483102517973E-3</v>
      </c>
      <c r="Q37" s="2">
        <f t="shared" si="4"/>
        <v>37326.814530000003</v>
      </c>
    </row>
    <row r="38" spans="1:17" x14ac:dyDescent="0.2">
      <c r="A38" s="8" t="s">
        <v>43</v>
      </c>
      <c r="B38" s="9" t="s">
        <v>34</v>
      </c>
      <c r="C38" s="10">
        <v>52345.315009999998</v>
      </c>
      <c r="D38" s="10">
        <v>8.0000000000000004E-4</v>
      </c>
      <c r="E38">
        <f t="shared" si="0"/>
        <v>-329.01050581924699</v>
      </c>
      <c r="F38">
        <f t="shared" si="1"/>
        <v>-329</v>
      </c>
      <c r="G38">
        <f t="shared" si="2"/>
        <v>-4.9530000032973476E-3</v>
      </c>
      <c r="J38">
        <f t="shared" si="5"/>
        <v>-4.9530000032973476E-3</v>
      </c>
      <c r="O38">
        <f t="shared" ca="1" si="3"/>
        <v>-1.3795483102517973E-3</v>
      </c>
      <c r="Q38" s="2">
        <f t="shared" si="4"/>
        <v>37326.815009999998</v>
      </c>
    </row>
    <row r="39" spans="1:17" x14ac:dyDescent="0.2">
      <c r="A39" s="7" t="s">
        <v>36</v>
      </c>
      <c r="B39" s="6" t="s">
        <v>34</v>
      </c>
      <c r="C39" s="7">
        <v>52500.428</v>
      </c>
      <c r="D39" s="7"/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3"/>
        <v>-1.4558443374835021E-3</v>
      </c>
      <c r="Q39" s="2">
        <f t="shared" si="4"/>
        <v>37481.928</v>
      </c>
    </row>
    <row r="40" spans="1:17" x14ac:dyDescent="0.2">
      <c r="A40" s="33" t="s">
        <v>124</v>
      </c>
      <c r="B40" s="35" t="s">
        <v>41</v>
      </c>
      <c r="C40" s="34">
        <v>53724.085800000001</v>
      </c>
      <c r="D40" s="4"/>
      <c r="E40">
        <f t="shared" si="0"/>
        <v>2595.5032633157512</v>
      </c>
      <c r="F40">
        <f t="shared" si="1"/>
        <v>2595.5</v>
      </c>
      <c r="G40">
        <f t="shared" si="2"/>
        <v>1.538500000606291E-3</v>
      </c>
      <c r="K40">
        <f t="shared" ref="K40:K46" si="6">+G40</f>
        <v>1.538500000606291E-3</v>
      </c>
      <c r="O40">
        <f t="shared" ca="1" si="3"/>
        <v>-2.0577481024679693E-3</v>
      </c>
      <c r="Q40" s="2">
        <f t="shared" si="4"/>
        <v>38705.585800000001</v>
      </c>
    </row>
    <row r="41" spans="1:17" x14ac:dyDescent="0.2">
      <c r="A41" s="33" t="s">
        <v>124</v>
      </c>
      <c r="B41" s="35" t="s">
        <v>34</v>
      </c>
      <c r="C41" s="34">
        <v>53727.145700000001</v>
      </c>
      <c r="D41" s="4"/>
      <c r="E41">
        <f t="shared" si="0"/>
        <v>2601.9936239667604</v>
      </c>
      <c r="F41">
        <f t="shared" si="1"/>
        <v>2602</v>
      </c>
      <c r="G41">
        <f t="shared" si="2"/>
        <v>-3.0059999990044162E-3</v>
      </c>
      <c r="K41">
        <f t="shared" si="6"/>
        <v>-3.0059999990044162E-3</v>
      </c>
      <c r="O41">
        <f t="shared" ca="1" si="3"/>
        <v>-2.059255470787137E-3</v>
      </c>
      <c r="Q41" s="2">
        <f t="shared" si="4"/>
        <v>38708.645700000001</v>
      </c>
    </row>
    <row r="42" spans="1:17" x14ac:dyDescent="0.2">
      <c r="A42" s="33" t="s">
        <v>124</v>
      </c>
      <c r="B42" s="35" t="s">
        <v>41</v>
      </c>
      <c r="C42" s="34">
        <v>53733.042000000001</v>
      </c>
      <c r="D42" s="4"/>
      <c r="E42">
        <f t="shared" si="0"/>
        <v>2614.5002789249434</v>
      </c>
      <c r="F42">
        <f t="shared" si="1"/>
        <v>2614.5</v>
      </c>
      <c r="G42">
        <f t="shared" si="2"/>
        <v>1.3150000449968502E-4</v>
      </c>
      <c r="K42">
        <f t="shared" si="6"/>
        <v>1.3150000449968502E-4</v>
      </c>
      <c r="O42">
        <f t="shared" ca="1" si="3"/>
        <v>-2.0621542560163046E-3</v>
      </c>
      <c r="Q42" s="2">
        <f t="shared" si="4"/>
        <v>38714.542000000001</v>
      </c>
    </row>
    <row r="43" spans="1:17" x14ac:dyDescent="0.2">
      <c r="A43" s="33" t="s">
        <v>124</v>
      </c>
      <c r="B43" s="35" t="s">
        <v>41</v>
      </c>
      <c r="C43" s="34">
        <v>53733.042500000003</v>
      </c>
      <c r="D43" s="4"/>
      <c r="E43">
        <f t="shared" si="0"/>
        <v>2614.5013394760522</v>
      </c>
      <c r="F43">
        <f t="shared" si="1"/>
        <v>2614.5</v>
      </c>
      <c r="G43">
        <f t="shared" si="2"/>
        <v>6.3150000642053783E-4</v>
      </c>
      <c r="K43">
        <f t="shared" si="6"/>
        <v>6.3150000642053783E-4</v>
      </c>
      <c r="O43">
        <f t="shared" ca="1" si="3"/>
        <v>-2.0621542560163046E-3</v>
      </c>
      <c r="Q43" s="2">
        <f t="shared" si="4"/>
        <v>38714.542500000003</v>
      </c>
    </row>
    <row r="44" spans="1:17" x14ac:dyDescent="0.2">
      <c r="A44" s="33" t="s">
        <v>135</v>
      </c>
      <c r="B44" s="35" t="s">
        <v>34</v>
      </c>
      <c r="C44" s="34">
        <v>54047.262999999999</v>
      </c>
      <c r="D44" s="4"/>
      <c r="E44">
        <f t="shared" si="0"/>
        <v>3280.9951363126315</v>
      </c>
      <c r="F44">
        <f t="shared" si="1"/>
        <v>3281</v>
      </c>
      <c r="G44">
        <f t="shared" si="2"/>
        <v>-2.2929999977350235E-3</v>
      </c>
      <c r="K44">
        <f t="shared" si="6"/>
        <v>-2.2929999977350235E-3</v>
      </c>
      <c r="O44">
        <f t="shared" ca="1" si="3"/>
        <v>-2.216717484435549E-3</v>
      </c>
      <c r="Q44" s="2">
        <f t="shared" si="4"/>
        <v>39028.762999999999</v>
      </c>
    </row>
    <row r="45" spans="1:17" x14ac:dyDescent="0.2">
      <c r="A45" s="33" t="s">
        <v>135</v>
      </c>
      <c r="B45" s="35" t="s">
        <v>34</v>
      </c>
      <c r="C45" s="34">
        <v>54101.010900000001</v>
      </c>
      <c r="D45" s="4"/>
      <c r="E45">
        <f t="shared" si="0"/>
        <v>3394.9999257614254</v>
      </c>
      <c r="F45">
        <f t="shared" si="1"/>
        <v>3395</v>
      </c>
      <c r="G45">
        <f t="shared" si="2"/>
        <v>-3.4999997296836227E-5</v>
      </c>
      <c r="K45">
        <f t="shared" si="6"/>
        <v>-3.4999997296836227E-5</v>
      </c>
      <c r="O45">
        <f t="shared" ca="1" si="3"/>
        <v>-2.2431544057255619E-3</v>
      </c>
      <c r="Q45" s="2">
        <f t="shared" si="4"/>
        <v>39082.510900000001</v>
      </c>
    </row>
    <row r="46" spans="1:17" x14ac:dyDescent="0.2">
      <c r="A46" s="33" t="s">
        <v>135</v>
      </c>
      <c r="B46" s="35" t="s">
        <v>41</v>
      </c>
      <c r="C46" s="34">
        <v>54101.246700000003</v>
      </c>
      <c r="D46" s="4"/>
      <c r="E46">
        <f t="shared" si="0"/>
        <v>3395.5000816624424</v>
      </c>
      <c r="F46">
        <f t="shared" si="1"/>
        <v>3395.5</v>
      </c>
      <c r="G46">
        <f t="shared" si="2"/>
        <v>3.850000211969018E-5</v>
      </c>
      <c r="K46">
        <f t="shared" si="6"/>
        <v>3.850000211969018E-5</v>
      </c>
      <c r="O46">
        <f t="shared" ca="1" si="3"/>
        <v>-2.2432703571347284E-3</v>
      </c>
      <c r="Q46" s="2">
        <f t="shared" si="4"/>
        <v>39082.746700000003</v>
      </c>
    </row>
    <row r="47" spans="1:17" x14ac:dyDescent="0.2">
      <c r="A47" s="7" t="s">
        <v>42</v>
      </c>
      <c r="B47" s="6" t="s">
        <v>41</v>
      </c>
      <c r="C47" s="7">
        <v>54792.862000000001</v>
      </c>
      <c r="D47" s="7">
        <v>5.9999999999999995E-4</v>
      </c>
      <c r="E47">
        <f t="shared" si="0"/>
        <v>4862.486822652525</v>
      </c>
      <c r="F47">
        <f t="shared" si="1"/>
        <v>4862.5</v>
      </c>
      <c r="G47">
        <f t="shared" si="2"/>
        <v>-6.2124999967636541E-3</v>
      </c>
      <c r="J47">
        <f>+G47</f>
        <v>-6.2124999967636541E-3</v>
      </c>
      <c r="O47">
        <f t="shared" ca="1" si="3"/>
        <v>-2.5834717916298983E-3</v>
      </c>
      <c r="Q47" s="2">
        <f t="shared" si="4"/>
        <v>39774.362000000001</v>
      </c>
    </row>
    <row r="48" spans="1:17" x14ac:dyDescent="0.2">
      <c r="A48" s="11" t="s">
        <v>49</v>
      </c>
      <c r="B48" s="12" t="s">
        <v>34</v>
      </c>
      <c r="C48" s="11">
        <v>54842.366699999999</v>
      </c>
      <c r="D48" s="11">
        <v>1.6999999999999999E-3</v>
      </c>
      <c r="E48">
        <f t="shared" si="0"/>
        <v>4967.4913512057383</v>
      </c>
      <c r="F48">
        <f t="shared" si="1"/>
        <v>4967.5</v>
      </c>
      <c r="G48">
        <f t="shared" si="2"/>
        <v>-4.0775000015855767E-3</v>
      </c>
      <c r="J48">
        <f>+G48</f>
        <v>-4.0775000015855767E-3</v>
      </c>
      <c r="O48">
        <f t="shared" ca="1" si="3"/>
        <v>-2.6078215875549107E-3</v>
      </c>
      <c r="Q48" s="2">
        <f t="shared" si="4"/>
        <v>39823.866699999999</v>
      </c>
    </row>
    <row r="49" spans="1:17" x14ac:dyDescent="0.2">
      <c r="A49" s="33" t="s">
        <v>155</v>
      </c>
      <c r="B49" s="35" t="s">
        <v>34</v>
      </c>
      <c r="C49" s="34">
        <v>55175.4493</v>
      </c>
      <c r="D49" s="4"/>
      <c r="E49">
        <f t="shared" si="0"/>
        <v>5673.993590029123</v>
      </c>
      <c r="F49">
        <f t="shared" si="1"/>
        <v>5674</v>
      </c>
      <c r="G49">
        <f t="shared" si="2"/>
        <v>-3.0219999971450306E-3</v>
      </c>
      <c r="K49">
        <f>+G49</f>
        <v>-3.0219999971450306E-3</v>
      </c>
      <c r="O49">
        <f t="shared" ca="1" si="3"/>
        <v>-2.7716609287074924E-3</v>
      </c>
      <c r="Q49" s="2">
        <f t="shared" si="4"/>
        <v>40156.9493</v>
      </c>
    </row>
    <row r="50" spans="1:17" x14ac:dyDescent="0.2">
      <c r="A50" s="11" t="s">
        <v>45</v>
      </c>
      <c r="B50" s="12" t="s">
        <v>34</v>
      </c>
      <c r="C50" s="11">
        <v>55245.693899999998</v>
      </c>
      <c r="D50" s="11">
        <v>4.0000000000000002E-4</v>
      </c>
      <c r="E50">
        <f t="shared" si="0"/>
        <v>5822.9895662982281</v>
      </c>
      <c r="F50">
        <f t="shared" si="1"/>
        <v>5823</v>
      </c>
      <c r="G50">
        <f t="shared" si="2"/>
        <v>-4.9189999990630895E-3</v>
      </c>
      <c r="J50">
        <f>+G50</f>
        <v>-4.9189999990630895E-3</v>
      </c>
      <c r="O50">
        <f t="shared" ca="1" si="3"/>
        <v>-2.8062144486391766E-3</v>
      </c>
      <c r="Q50" s="2">
        <f t="shared" si="4"/>
        <v>40227.193899999998</v>
      </c>
    </row>
    <row r="51" spans="1:17" x14ac:dyDescent="0.2">
      <c r="A51" s="13" t="s">
        <v>48</v>
      </c>
      <c r="B51" s="6" t="s">
        <v>41</v>
      </c>
      <c r="C51" s="7">
        <v>55518.903200000001</v>
      </c>
      <c r="D51" s="7">
        <v>5.0000000000000001E-4</v>
      </c>
      <c r="E51">
        <f t="shared" si="0"/>
        <v>6402.4944161984349</v>
      </c>
      <c r="F51">
        <f t="shared" si="1"/>
        <v>6402.5</v>
      </c>
      <c r="G51">
        <f t="shared" si="2"/>
        <v>-2.6324999998905696E-3</v>
      </c>
      <c r="J51">
        <f>+G51</f>
        <v>-2.6324999998905696E-3</v>
      </c>
      <c r="O51">
        <f t="shared" ca="1" si="3"/>
        <v>-2.9406021318634104E-3</v>
      </c>
      <c r="Q51" s="2">
        <f t="shared" si="4"/>
        <v>40500.403200000001</v>
      </c>
    </row>
    <row r="52" spans="1:17" x14ac:dyDescent="0.2">
      <c r="A52" s="11" t="s">
        <v>50</v>
      </c>
      <c r="B52" s="12" t="s">
        <v>34</v>
      </c>
      <c r="C52" s="11">
        <v>55868.014000000003</v>
      </c>
      <c r="D52" s="11">
        <v>4.0000000000000001E-3</v>
      </c>
      <c r="E52">
        <f t="shared" si="0"/>
        <v>7142.9941054569654</v>
      </c>
      <c r="F52">
        <f t="shared" si="1"/>
        <v>7143</v>
      </c>
      <c r="G52">
        <f t="shared" si="2"/>
        <v>-2.7789999949163757E-3</v>
      </c>
      <c r="J52">
        <f>+G52</f>
        <v>-2.7789999949163757E-3</v>
      </c>
      <c r="O52">
        <f t="shared" ca="1" si="3"/>
        <v>-3.1123261688393291E-3</v>
      </c>
      <c r="Q52" s="2">
        <f t="shared" si="4"/>
        <v>40849.514000000003</v>
      </c>
    </row>
    <row r="53" spans="1:17" x14ac:dyDescent="0.2">
      <c r="A53" s="14" t="s">
        <v>51</v>
      </c>
      <c r="B53" s="15" t="s">
        <v>41</v>
      </c>
      <c r="C53" s="14">
        <v>55944.623800000001</v>
      </c>
      <c r="D53" s="14">
        <v>8.0000000000000004E-4</v>
      </c>
      <c r="E53">
        <f t="shared" si="0"/>
        <v>7305.4913215103124</v>
      </c>
      <c r="F53">
        <f t="shared" si="1"/>
        <v>7305.5</v>
      </c>
      <c r="G53">
        <f t="shared" si="2"/>
        <v>-4.0914999990491197E-3</v>
      </c>
      <c r="J53">
        <f>+G53</f>
        <v>-4.0914999990491197E-3</v>
      </c>
      <c r="O53">
        <f t="shared" ca="1" si="3"/>
        <v>-3.1500103768185147E-3</v>
      </c>
      <c r="Q53" s="2">
        <f t="shared" si="4"/>
        <v>40926.123800000001</v>
      </c>
    </row>
    <row r="54" spans="1:17" x14ac:dyDescent="0.2">
      <c r="A54" s="16" t="s">
        <v>52</v>
      </c>
      <c r="B54" s="17" t="s">
        <v>41</v>
      </c>
      <c r="C54" s="18">
        <v>56245.883500000004</v>
      </c>
      <c r="D54" s="18">
        <v>4.0000000000000002E-4</v>
      </c>
      <c r="E54">
        <f t="shared" si="0"/>
        <v>7944.4939368293417</v>
      </c>
      <c r="F54">
        <f t="shared" si="1"/>
        <v>7944.5</v>
      </c>
      <c r="G54">
        <f t="shared" si="2"/>
        <v>-2.8584999963641167E-3</v>
      </c>
      <c r="J54">
        <f>+G54</f>
        <v>-2.8584999963641167E-3</v>
      </c>
      <c r="O54">
        <f t="shared" ca="1" si="3"/>
        <v>-3.2981962777335885E-3</v>
      </c>
      <c r="Q54" s="2">
        <f t="shared" si="4"/>
        <v>41227.383500000004</v>
      </c>
    </row>
    <row r="55" spans="1:17" x14ac:dyDescent="0.2">
      <c r="B55" s="3"/>
      <c r="C55" s="4"/>
      <c r="D55" s="4"/>
    </row>
    <row r="56" spans="1:17" x14ac:dyDescent="0.2">
      <c r="B56" s="3"/>
      <c r="C56" s="4"/>
      <c r="D56" s="4"/>
    </row>
    <row r="57" spans="1:17" x14ac:dyDescent="0.2">
      <c r="B57" s="3"/>
      <c r="C57" s="4"/>
      <c r="D57" s="4"/>
    </row>
    <row r="58" spans="1:17" x14ac:dyDescent="0.2">
      <c r="B58" s="3"/>
      <c r="C58" s="4"/>
      <c r="D58" s="4"/>
    </row>
    <row r="59" spans="1:17" x14ac:dyDescent="0.2">
      <c r="B59" s="3"/>
      <c r="C59" s="4"/>
      <c r="D59" s="4"/>
    </row>
    <row r="60" spans="1:17" x14ac:dyDescent="0.2">
      <c r="B60" s="3"/>
      <c r="C60" s="4"/>
      <c r="D60" s="4"/>
    </row>
    <row r="61" spans="1:17" x14ac:dyDescent="0.2">
      <c r="B61" s="3"/>
      <c r="C61" s="4"/>
      <c r="D61" s="4"/>
    </row>
    <row r="62" spans="1:17" x14ac:dyDescent="0.2">
      <c r="B62" s="3"/>
      <c r="C62" s="4"/>
      <c r="D62" s="4"/>
    </row>
    <row r="63" spans="1:17" x14ac:dyDescent="0.2">
      <c r="B63" s="3"/>
      <c r="C63" s="4"/>
      <c r="D63" s="4"/>
    </row>
    <row r="64" spans="1:17" x14ac:dyDescent="0.2">
      <c r="B64" s="3"/>
      <c r="C64" s="4"/>
      <c r="D64" s="4"/>
    </row>
    <row r="65" spans="2:4" x14ac:dyDescent="0.2">
      <c r="B65" s="3"/>
      <c r="C65" s="4"/>
      <c r="D65" s="4"/>
    </row>
    <row r="66" spans="2:4" x14ac:dyDescent="0.2">
      <c r="B66" s="3"/>
      <c r="C66" s="4"/>
      <c r="D66" s="4"/>
    </row>
    <row r="67" spans="2:4" x14ac:dyDescent="0.2">
      <c r="B67" s="3"/>
      <c r="C67" s="4"/>
      <c r="D67" s="4"/>
    </row>
    <row r="68" spans="2:4" x14ac:dyDescent="0.2">
      <c r="B68" s="3"/>
      <c r="C68" s="4"/>
      <c r="D68" s="4"/>
    </row>
    <row r="69" spans="2:4" x14ac:dyDescent="0.2">
      <c r="B69" s="3"/>
      <c r="C69" s="4"/>
      <c r="D69" s="4"/>
    </row>
    <row r="70" spans="2:4" x14ac:dyDescent="0.2">
      <c r="B70" s="3"/>
      <c r="C70" s="4"/>
      <c r="D70" s="4"/>
    </row>
    <row r="71" spans="2:4" x14ac:dyDescent="0.2">
      <c r="B71" s="3"/>
      <c r="C71" s="4"/>
      <c r="D71" s="4"/>
    </row>
    <row r="72" spans="2:4" x14ac:dyDescent="0.2">
      <c r="B72" s="3"/>
      <c r="C72" s="4"/>
      <c r="D72" s="4"/>
    </row>
    <row r="73" spans="2:4" x14ac:dyDescent="0.2">
      <c r="B73" s="3"/>
      <c r="C73" s="4"/>
      <c r="D73" s="4"/>
    </row>
    <row r="74" spans="2:4" x14ac:dyDescent="0.2">
      <c r="B74" s="3"/>
      <c r="C74" s="4"/>
      <c r="D74" s="4"/>
    </row>
    <row r="75" spans="2:4" x14ac:dyDescent="0.2">
      <c r="B75" s="3"/>
      <c r="C75" s="4"/>
      <c r="D75" s="4"/>
    </row>
    <row r="76" spans="2:4" x14ac:dyDescent="0.2">
      <c r="B76" s="3"/>
      <c r="C76" s="4"/>
      <c r="D76" s="4"/>
    </row>
    <row r="77" spans="2:4" x14ac:dyDescent="0.2">
      <c r="B77" s="3"/>
      <c r="C77" s="4"/>
      <c r="D77" s="4"/>
    </row>
    <row r="78" spans="2:4" x14ac:dyDescent="0.2">
      <c r="B78" s="3"/>
      <c r="C78" s="4"/>
      <c r="D78" s="4"/>
    </row>
    <row r="79" spans="2:4" x14ac:dyDescent="0.2">
      <c r="B79" s="3"/>
      <c r="C79" s="4"/>
      <c r="D79" s="4"/>
    </row>
    <row r="80" spans="2:4" x14ac:dyDescent="0.2">
      <c r="B80" s="3"/>
      <c r="C80" s="4"/>
      <c r="D80" s="4"/>
    </row>
    <row r="81" spans="2:4" x14ac:dyDescent="0.2">
      <c r="B81" s="3"/>
      <c r="C81" s="4"/>
      <c r="D81" s="4"/>
    </row>
    <row r="82" spans="2:4" x14ac:dyDescent="0.2">
      <c r="B82" s="3"/>
      <c r="C82" s="4"/>
      <c r="D82" s="4"/>
    </row>
    <row r="83" spans="2:4" x14ac:dyDescent="0.2">
      <c r="B83" s="3"/>
      <c r="C83" s="4"/>
      <c r="D83" s="4"/>
    </row>
    <row r="84" spans="2:4" x14ac:dyDescent="0.2">
      <c r="B84" s="3"/>
      <c r="C84" s="4"/>
      <c r="D84" s="4"/>
    </row>
    <row r="85" spans="2:4" x14ac:dyDescent="0.2">
      <c r="B85" s="3"/>
      <c r="C85" s="4"/>
      <c r="D85" s="4"/>
    </row>
    <row r="86" spans="2:4" x14ac:dyDescent="0.2">
      <c r="B86" s="3"/>
      <c r="C86" s="4"/>
      <c r="D86" s="4"/>
    </row>
    <row r="87" spans="2:4" x14ac:dyDescent="0.2">
      <c r="B87" s="3"/>
      <c r="C87" s="4"/>
      <c r="D87" s="4"/>
    </row>
    <row r="88" spans="2:4" x14ac:dyDescent="0.2">
      <c r="B88" s="3"/>
      <c r="C88" s="4"/>
      <c r="D88" s="4"/>
    </row>
    <row r="89" spans="2:4" x14ac:dyDescent="0.2">
      <c r="B89" s="3"/>
      <c r="C89" s="4"/>
      <c r="D89" s="4"/>
    </row>
    <row r="90" spans="2:4" x14ac:dyDescent="0.2">
      <c r="B90" s="3"/>
      <c r="C90" s="4"/>
      <c r="D90" s="4"/>
    </row>
    <row r="91" spans="2:4" x14ac:dyDescent="0.2">
      <c r="B91" s="3"/>
      <c r="C91" s="4"/>
      <c r="D91" s="4"/>
    </row>
    <row r="92" spans="2:4" x14ac:dyDescent="0.2">
      <c r="B92" s="3"/>
      <c r="C92" s="4"/>
      <c r="D92" s="4"/>
    </row>
    <row r="93" spans="2:4" x14ac:dyDescent="0.2">
      <c r="B93" s="3"/>
      <c r="C93" s="4"/>
      <c r="D93" s="4"/>
    </row>
    <row r="94" spans="2:4" x14ac:dyDescent="0.2">
      <c r="B94" s="3"/>
      <c r="C94" s="4"/>
      <c r="D94" s="4"/>
    </row>
    <row r="95" spans="2:4" x14ac:dyDescent="0.2">
      <c r="B95" s="3"/>
      <c r="C95" s="4"/>
      <c r="D95" s="4"/>
    </row>
    <row r="96" spans="2:4" x14ac:dyDescent="0.2">
      <c r="B96" s="3"/>
      <c r="C96" s="4"/>
      <c r="D96" s="4"/>
    </row>
    <row r="97" spans="2:4" x14ac:dyDescent="0.2">
      <c r="B97" s="3"/>
      <c r="C97" s="4"/>
      <c r="D97" s="4"/>
    </row>
    <row r="98" spans="2:4" x14ac:dyDescent="0.2">
      <c r="B98" s="3"/>
      <c r="C98" s="4"/>
      <c r="D98" s="4"/>
    </row>
    <row r="99" spans="2:4" x14ac:dyDescent="0.2">
      <c r="B99" s="3"/>
      <c r="C99" s="4"/>
      <c r="D99" s="4"/>
    </row>
    <row r="100" spans="2:4" x14ac:dyDescent="0.2">
      <c r="B100" s="3"/>
      <c r="C100" s="4"/>
      <c r="D100" s="4"/>
    </row>
    <row r="101" spans="2:4" x14ac:dyDescent="0.2">
      <c r="B101" s="3"/>
      <c r="C101" s="4"/>
      <c r="D101" s="4"/>
    </row>
    <row r="102" spans="2:4" x14ac:dyDescent="0.2">
      <c r="B102" s="3"/>
      <c r="C102" s="4"/>
      <c r="D102" s="4"/>
    </row>
    <row r="103" spans="2:4" x14ac:dyDescent="0.2">
      <c r="B103" s="3"/>
      <c r="C103" s="4"/>
      <c r="D103" s="4"/>
    </row>
    <row r="104" spans="2:4" x14ac:dyDescent="0.2">
      <c r="B104" s="3"/>
      <c r="C104" s="4"/>
      <c r="D104" s="4"/>
    </row>
    <row r="105" spans="2:4" x14ac:dyDescent="0.2">
      <c r="B105" s="3"/>
      <c r="C105" s="4"/>
      <c r="D105" s="4"/>
    </row>
    <row r="106" spans="2:4" x14ac:dyDescent="0.2">
      <c r="B106" s="3"/>
      <c r="C106" s="4"/>
      <c r="D106" s="4"/>
    </row>
    <row r="107" spans="2:4" x14ac:dyDescent="0.2">
      <c r="B107" s="3"/>
      <c r="C107" s="4"/>
      <c r="D107" s="4"/>
    </row>
    <row r="108" spans="2:4" x14ac:dyDescent="0.2">
      <c r="B108" s="3"/>
      <c r="C108" s="4"/>
      <c r="D108" s="4"/>
    </row>
    <row r="109" spans="2:4" x14ac:dyDescent="0.2">
      <c r="B109" s="3"/>
      <c r="C109" s="4"/>
      <c r="D109" s="4"/>
    </row>
    <row r="110" spans="2:4" x14ac:dyDescent="0.2">
      <c r="B110" s="3"/>
      <c r="C110" s="4"/>
      <c r="D110" s="4"/>
    </row>
    <row r="111" spans="2:4" x14ac:dyDescent="0.2">
      <c r="B111" s="3"/>
      <c r="C111" s="4"/>
      <c r="D111" s="4"/>
    </row>
    <row r="112" spans="2:4" x14ac:dyDescent="0.2">
      <c r="B112" s="3"/>
      <c r="C112" s="4"/>
      <c r="D112" s="4"/>
    </row>
    <row r="113" spans="2:4" x14ac:dyDescent="0.2">
      <c r="B113" s="3"/>
      <c r="C113" s="4"/>
      <c r="D113" s="4"/>
    </row>
    <row r="114" spans="2:4" x14ac:dyDescent="0.2">
      <c r="B114" s="3"/>
      <c r="C114" s="4"/>
      <c r="D114" s="4"/>
    </row>
    <row r="115" spans="2:4" x14ac:dyDescent="0.2">
      <c r="B115" s="3"/>
      <c r="C115" s="4"/>
      <c r="D115" s="4"/>
    </row>
    <row r="116" spans="2:4" x14ac:dyDescent="0.2">
      <c r="B116" s="3"/>
      <c r="C116" s="4"/>
      <c r="D116" s="4"/>
    </row>
    <row r="117" spans="2:4" x14ac:dyDescent="0.2">
      <c r="B117" s="3"/>
      <c r="C117" s="4"/>
      <c r="D117" s="4"/>
    </row>
    <row r="118" spans="2:4" x14ac:dyDescent="0.2">
      <c r="B118" s="3"/>
      <c r="C118" s="4"/>
      <c r="D118" s="4"/>
    </row>
    <row r="119" spans="2:4" x14ac:dyDescent="0.2">
      <c r="B119" s="3"/>
      <c r="C119" s="4"/>
      <c r="D119" s="4"/>
    </row>
    <row r="120" spans="2:4" x14ac:dyDescent="0.2">
      <c r="B120" s="3"/>
      <c r="C120" s="4"/>
      <c r="D120" s="4"/>
    </row>
    <row r="121" spans="2:4" x14ac:dyDescent="0.2">
      <c r="B121" s="3"/>
      <c r="C121" s="4"/>
      <c r="D121" s="4"/>
    </row>
    <row r="122" spans="2:4" x14ac:dyDescent="0.2">
      <c r="B122" s="3"/>
      <c r="C122" s="4"/>
      <c r="D122" s="4"/>
    </row>
    <row r="123" spans="2:4" x14ac:dyDescent="0.2">
      <c r="B123" s="3"/>
      <c r="C123" s="4"/>
      <c r="D123" s="4"/>
    </row>
    <row r="124" spans="2:4" x14ac:dyDescent="0.2">
      <c r="B124" s="3"/>
      <c r="C124" s="4"/>
      <c r="D124" s="4"/>
    </row>
    <row r="125" spans="2:4" x14ac:dyDescent="0.2">
      <c r="B125" s="3"/>
      <c r="C125" s="4"/>
      <c r="D125" s="4"/>
    </row>
    <row r="126" spans="2:4" x14ac:dyDescent="0.2">
      <c r="B126" s="3"/>
      <c r="C126" s="4"/>
      <c r="D126" s="4"/>
    </row>
    <row r="127" spans="2:4" x14ac:dyDescent="0.2">
      <c r="B127" s="3"/>
      <c r="C127" s="4"/>
      <c r="D127" s="4"/>
    </row>
    <row r="128" spans="2:4" x14ac:dyDescent="0.2">
      <c r="B128" s="3"/>
      <c r="C128" s="4"/>
      <c r="D128" s="4"/>
    </row>
    <row r="129" spans="2:4" x14ac:dyDescent="0.2">
      <c r="B129" s="3"/>
      <c r="C129" s="4"/>
      <c r="D129" s="4"/>
    </row>
    <row r="130" spans="2:4" x14ac:dyDescent="0.2">
      <c r="B130" s="3"/>
      <c r="C130" s="4"/>
      <c r="D130" s="4"/>
    </row>
    <row r="131" spans="2:4" x14ac:dyDescent="0.2">
      <c r="B131" s="3"/>
      <c r="C131" s="4"/>
      <c r="D131" s="4"/>
    </row>
    <row r="132" spans="2:4" x14ac:dyDescent="0.2">
      <c r="B132" s="3"/>
      <c r="C132" s="4"/>
      <c r="D132" s="4"/>
    </row>
    <row r="133" spans="2:4" x14ac:dyDescent="0.2">
      <c r="B133" s="3"/>
      <c r="C133" s="4"/>
      <c r="D133" s="4"/>
    </row>
    <row r="134" spans="2:4" x14ac:dyDescent="0.2">
      <c r="B134" s="3"/>
      <c r="C134" s="4"/>
      <c r="D134" s="4"/>
    </row>
    <row r="135" spans="2:4" x14ac:dyDescent="0.2">
      <c r="B135" s="3"/>
      <c r="C135" s="4"/>
      <c r="D135" s="4"/>
    </row>
    <row r="136" spans="2:4" x14ac:dyDescent="0.2">
      <c r="B136" s="3"/>
      <c r="C136" s="4"/>
      <c r="D136" s="4"/>
    </row>
    <row r="137" spans="2:4" x14ac:dyDescent="0.2">
      <c r="B137" s="3"/>
      <c r="C137" s="4"/>
      <c r="D137" s="4"/>
    </row>
    <row r="138" spans="2:4" x14ac:dyDescent="0.2">
      <c r="B138" s="3"/>
      <c r="C138" s="4"/>
      <c r="D138" s="4"/>
    </row>
    <row r="139" spans="2:4" x14ac:dyDescent="0.2">
      <c r="B139" s="3"/>
      <c r="C139" s="4"/>
      <c r="D139" s="4"/>
    </row>
    <row r="140" spans="2:4" x14ac:dyDescent="0.2">
      <c r="B140" s="3"/>
      <c r="C140" s="4"/>
      <c r="D140" s="4"/>
    </row>
    <row r="141" spans="2:4" x14ac:dyDescent="0.2">
      <c r="B141" s="3"/>
      <c r="C141" s="4"/>
      <c r="D141" s="4"/>
    </row>
    <row r="142" spans="2:4" x14ac:dyDescent="0.2">
      <c r="B142" s="3"/>
      <c r="C142" s="4"/>
      <c r="D142" s="4"/>
    </row>
    <row r="143" spans="2:4" x14ac:dyDescent="0.2">
      <c r="B143" s="3"/>
      <c r="C143" s="4"/>
      <c r="D143" s="4"/>
    </row>
    <row r="144" spans="2:4" x14ac:dyDescent="0.2">
      <c r="B144" s="3"/>
      <c r="C144" s="4"/>
      <c r="D144" s="4"/>
    </row>
    <row r="145" spans="2:4" x14ac:dyDescent="0.2">
      <c r="B145" s="3"/>
      <c r="C145" s="4"/>
      <c r="D145" s="4"/>
    </row>
    <row r="146" spans="2:4" x14ac:dyDescent="0.2">
      <c r="B146" s="3"/>
      <c r="C146" s="4"/>
      <c r="D146" s="4"/>
    </row>
    <row r="147" spans="2:4" x14ac:dyDescent="0.2">
      <c r="B147" s="3"/>
      <c r="C147" s="4"/>
      <c r="D147" s="4"/>
    </row>
    <row r="148" spans="2:4" x14ac:dyDescent="0.2">
      <c r="B148" s="3"/>
      <c r="C148" s="4"/>
      <c r="D148" s="4"/>
    </row>
    <row r="149" spans="2:4" x14ac:dyDescent="0.2">
      <c r="B149" s="3"/>
      <c r="C149" s="4"/>
      <c r="D149" s="4"/>
    </row>
    <row r="150" spans="2:4" x14ac:dyDescent="0.2">
      <c r="B150" s="3"/>
      <c r="C150" s="4"/>
      <c r="D150" s="4"/>
    </row>
    <row r="151" spans="2:4" x14ac:dyDescent="0.2">
      <c r="B151" s="3"/>
      <c r="C151" s="4"/>
      <c r="D151" s="4"/>
    </row>
    <row r="152" spans="2:4" x14ac:dyDescent="0.2">
      <c r="B152" s="3"/>
      <c r="C152" s="4"/>
      <c r="D152" s="4"/>
    </row>
    <row r="153" spans="2:4" x14ac:dyDescent="0.2">
      <c r="B153" s="3"/>
      <c r="C153" s="4"/>
      <c r="D153" s="4"/>
    </row>
    <row r="154" spans="2:4" x14ac:dyDescent="0.2">
      <c r="B154" s="3"/>
      <c r="C154" s="4"/>
      <c r="D154" s="4"/>
    </row>
    <row r="155" spans="2:4" x14ac:dyDescent="0.2">
      <c r="B155" s="3"/>
      <c r="C155" s="4"/>
      <c r="D155" s="4"/>
    </row>
    <row r="156" spans="2:4" x14ac:dyDescent="0.2">
      <c r="B156" s="3"/>
      <c r="C156" s="4"/>
      <c r="D156" s="4"/>
    </row>
    <row r="157" spans="2:4" x14ac:dyDescent="0.2">
      <c r="B157" s="3"/>
      <c r="C157" s="4"/>
      <c r="D157" s="4"/>
    </row>
    <row r="158" spans="2:4" x14ac:dyDescent="0.2">
      <c r="B158" s="3"/>
      <c r="C158" s="4"/>
      <c r="D158" s="4"/>
    </row>
    <row r="159" spans="2:4" x14ac:dyDescent="0.2">
      <c r="B159" s="3"/>
      <c r="C159" s="4"/>
      <c r="D159" s="4"/>
    </row>
    <row r="160" spans="2:4" x14ac:dyDescent="0.2">
      <c r="B160" s="3"/>
      <c r="C160" s="4"/>
      <c r="D160" s="4"/>
    </row>
    <row r="161" spans="2:4" x14ac:dyDescent="0.2">
      <c r="B161" s="3"/>
      <c r="C161" s="4"/>
      <c r="D161" s="4"/>
    </row>
    <row r="162" spans="2:4" x14ac:dyDescent="0.2">
      <c r="B162" s="3"/>
      <c r="C162" s="4"/>
      <c r="D162" s="4"/>
    </row>
    <row r="163" spans="2:4" x14ac:dyDescent="0.2">
      <c r="B163" s="3"/>
      <c r="C163" s="4"/>
      <c r="D163" s="4"/>
    </row>
    <row r="164" spans="2:4" x14ac:dyDescent="0.2">
      <c r="B164" s="3"/>
      <c r="C164" s="4"/>
      <c r="D164" s="4"/>
    </row>
    <row r="165" spans="2:4" x14ac:dyDescent="0.2">
      <c r="B165" s="3"/>
      <c r="C165" s="4"/>
      <c r="D165" s="4"/>
    </row>
    <row r="166" spans="2:4" x14ac:dyDescent="0.2">
      <c r="B166" s="3"/>
      <c r="C166" s="4"/>
      <c r="D166" s="4"/>
    </row>
    <row r="167" spans="2:4" x14ac:dyDescent="0.2">
      <c r="B167" s="3"/>
      <c r="C167" s="4"/>
      <c r="D167" s="4"/>
    </row>
    <row r="168" spans="2:4" x14ac:dyDescent="0.2">
      <c r="B168" s="3"/>
      <c r="C168" s="4"/>
      <c r="D168" s="4"/>
    </row>
    <row r="169" spans="2:4" x14ac:dyDescent="0.2">
      <c r="B169" s="3"/>
      <c r="C169" s="4"/>
      <c r="D169" s="4"/>
    </row>
    <row r="170" spans="2:4" x14ac:dyDescent="0.2">
      <c r="B170" s="3"/>
      <c r="C170" s="4"/>
      <c r="D170" s="4"/>
    </row>
    <row r="171" spans="2:4" x14ac:dyDescent="0.2">
      <c r="B171" s="3"/>
      <c r="C171" s="4"/>
      <c r="D171" s="4"/>
    </row>
    <row r="172" spans="2:4" x14ac:dyDescent="0.2">
      <c r="B172" s="3"/>
      <c r="C172" s="4"/>
      <c r="D172" s="4"/>
    </row>
    <row r="173" spans="2:4" x14ac:dyDescent="0.2">
      <c r="B173" s="3"/>
      <c r="C173" s="4"/>
      <c r="D173" s="4"/>
    </row>
    <row r="174" spans="2:4" x14ac:dyDescent="0.2">
      <c r="B174" s="3"/>
      <c r="C174" s="4"/>
      <c r="D174" s="4"/>
    </row>
    <row r="175" spans="2:4" x14ac:dyDescent="0.2">
      <c r="B175" s="3"/>
      <c r="C175" s="4"/>
      <c r="D175" s="4"/>
    </row>
    <row r="176" spans="2:4" x14ac:dyDescent="0.2">
      <c r="B176" s="3"/>
      <c r="C176" s="4"/>
      <c r="D176" s="4"/>
    </row>
    <row r="177" spans="2:4" x14ac:dyDescent="0.2">
      <c r="B177" s="3"/>
      <c r="C177" s="4"/>
      <c r="D177" s="4"/>
    </row>
    <row r="178" spans="2:4" x14ac:dyDescent="0.2">
      <c r="B178" s="3"/>
      <c r="C178" s="4"/>
      <c r="D178" s="4"/>
    </row>
    <row r="179" spans="2:4" x14ac:dyDescent="0.2">
      <c r="B179" s="3"/>
      <c r="C179" s="4"/>
      <c r="D179" s="4"/>
    </row>
    <row r="180" spans="2:4" x14ac:dyDescent="0.2">
      <c r="B180" s="3"/>
      <c r="C180" s="4"/>
      <c r="D180" s="4"/>
    </row>
    <row r="181" spans="2:4" x14ac:dyDescent="0.2">
      <c r="B181" s="3"/>
      <c r="C181" s="4"/>
      <c r="D181" s="4"/>
    </row>
    <row r="182" spans="2:4" x14ac:dyDescent="0.2">
      <c r="B182" s="3"/>
      <c r="C182" s="4"/>
      <c r="D182" s="4"/>
    </row>
    <row r="183" spans="2:4" x14ac:dyDescent="0.2">
      <c r="B183" s="3"/>
      <c r="C183" s="4"/>
      <c r="D183" s="4"/>
    </row>
    <row r="184" spans="2:4" x14ac:dyDescent="0.2">
      <c r="B184" s="3"/>
      <c r="C184" s="4"/>
      <c r="D184" s="4"/>
    </row>
    <row r="185" spans="2:4" x14ac:dyDescent="0.2">
      <c r="B185" s="3"/>
      <c r="C185" s="4"/>
      <c r="D185" s="4"/>
    </row>
    <row r="186" spans="2:4" x14ac:dyDescent="0.2">
      <c r="B186" s="3"/>
      <c r="C186" s="4"/>
      <c r="D186" s="4"/>
    </row>
    <row r="187" spans="2:4" x14ac:dyDescent="0.2">
      <c r="B187" s="3"/>
      <c r="C187" s="4"/>
      <c r="D187" s="4"/>
    </row>
    <row r="188" spans="2:4" x14ac:dyDescent="0.2">
      <c r="B188" s="3"/>
      <c r="C188" s="4"/>
      <c r="D188" s="4"/>
    </row>
    <row r="189" spans="2:4" x14ac:dyDescent="0.2">
      <c r="B189" s="3"/>
      <c r="C189" s="4"/>
      <c r="D189" s="4"/>
    </row>
    <row r="190" spans="2:4" x14ac:dyDescent="0.2">
      <c r="B190" s="3"/>
      <c r="C190" s="4"/>
      <c r="D190" s="4"/>
    </row>
    <row r="191" spans="2:4" x14ac:dyDescent="0.2">
      <c r="B191" s="3"/>
      <c r="C191" s="4"/>
      <c r="D191" s="4"/>
    </row>
    <row r="192" spans="2:4" x14ac:dyDescent="0.2">
      <c r="B192" s="3"/>
      <c r="C192" s="4"/>
      <c r="D192" s="4"/>
    </row>
    <row r="193" spans="2:4" x14ac:dyDescent="0.2">
      <c r="B193" s="3"/>
      <c r="C193" s="4"/>
      <c r="D193" s="4"/>
    </row>
    <row r="194" spans="2:4" x14ac:dyDescent="0.2">
      <c r="B194" s="3"/>
      <c r="C194" s="4"/>
      <c r="D194" s="4"/>
    </row>
    <row r="195" spans="2:4" x14ac:dyDescent="0.2">
      <c r="B195" s="3"/>
      <c r="C195" s="4"/>
      <c r="D195" s="4"/>
    </row>
    <row r="196" spans="2:4" x14ac:dyDescent="0.2">
      <c r="B196" s="3"/>
      <c r="C196" s="4"/>
      <c r="D196" s="4"/>
    </row>
    <row r="197" spans="2:4" x14ac:dyDescent="0.2">
      <c r="B197" s="3"/>
      <c r="C197" s="4"/>
      <c r="D197" s="4"/>
    </row>
    <row r="198" spans="2:4" x14ac:dyDescent="0.2">
      <c r="B198" s="3"/>
      <c r="C198" s="4"/>
      <c r="D198" s="4"/>
    </row>
    <row r="199" spans="2:4" x14ac:dyDescent="0.2">
      <c r="B199" s="3"/>
      <c r="C199" s="4"/>
      <c r="D199" s="4"/>
    </row>
    <row r="200" spans="2:4" x14ac:dyDescent="0.2">
      <c r="B200" s="3"/>
      <c r="C200" s="4"/>
      <c r="D200" s="4"/>
    </row>
    <row r="201" spans="2:4" x14ac:dyDescent="0.2">
      <c r="B201" s="3"/>
      <c r="C201" s="4"/>
      <c r="D201" s="4"/>
    </row>
    <row r="202" spans="2:4" x14ac:dyDescent="0.2">
      <c r="B202" s="3"/>
      <c r="C202" s="4"/>
      <c r="D202" s="4"/>
    </row>
    <row r="203" spans="2:4" x14ac:dyDescent="0.2">
      <c r="B203" s="3"/>
      <c r="C203" s="4"/>
      <c r="D203" s="4"/>
    </row>
    <row r="204" spans="2:4" x14ac:dyDescent="0.2">
      <c r="B204" s="3"/>
      <c r="C204" s="4"/>
      <c r="D204" s="4"/>
    </row>
    <row r="205" spans="2:4" x14ac:dyDescent="0.2">
      <c r="B205" s="3"/>
      <c r="C205" s="4"/>
      <c r="D205" s="4"/>
    </row>
    <row r="206" spans="2:4" x14ac:dyDescent="0.2">
      <c r="B206" s="3"/>
      <c r="C206" s="4"/>
      <c r="D206" s="4"/>
    </row>
    <row r="207" spans="2:4" x14ac:dyDescent="0.2">
      <c r="B207" s="3"/>
      <c r="C207" s="4"/>
      <c r="D207" s="4"/>
    </row>
    <row r="208" spans="2:4" x14ac:dyDescent="0.2">
      <c r="B208" s="3"/>
      <c r="C208" s="4"/>
      <c r="D208" s="4"/>
    </row>
    <row r="209" spans="2:4" x14ac:dyDescent="0.2">
      <c r="B209" s="3"/>
      <c r="C209" s="4"/>
      <c r="D209" s="4"/>
    </row>
    <row r="210" spans="2:4" x14ac:dyDescent="0.2">
      <c r="B210" s="3"/>
      <c r="C210" s="4"/>
      <c r="D210" s="4"/>
    </row>
    <row r="211" spans="2:4" x14ac:dyDescent="0.2">
      <c r="B211" s="3"/>
      <c r="C211" s="4"/>
      <c r="D211" s="4"/>
    </row>
    <row r="212" spans="2:4" x14ac:dyDescent="0.2">
      <c r="B212" s="3"/>
      <c r="C212" s="4"/>
      <c r="D212" s="4"/>
    </row>
    <row r="213" spans="2:4" x14ac:dyDescent="0.2">
      <c r="B213" s="3"/>
      <c r="C213" s="4"/>
      <c r="D213" s="4"/>
    </row>
    <row r="214" spans="2:4" x14ac:dyDescent="0.2">
      <c r="B214" s="3"/>
      <c r="C214" s="4"/>
      <c r="D214" s="4"/>
    </row>
    <row r="215" spans="2:4" x14ac:dyDescent="0.2">
      <c r="B215" s="3"/>
      <c r="C215" s="4"/>
      <c r="D215" s="4"/>
    </row>
    <row r="216" spans="2:4" x14ac:dyDescent="0.2">
      <c r="B216" s="3"/>
      <c r="C216" s="4"/>
      <c r="D216" s="4"/>
    </row>
    <row r="217" spans="2:4" x14ac:dyDescent="0.2">
      <c r="B217" s="3"/>
      <c r="C217" s="4"/>
      <c r="D217" s="4"/>
    </row>
    <row r="218" spans="2:4" x14ac:dyDescent="0.2">
      <c r="B218" s="3"/>
      <c r="C218" s="4"/>
      <c r="D218" s="4"/>
    </row>
    <row r="219" spans="2:4" x14ac:dyDescent="0.2">
      <c r="B219" s="3"/>
      <c r="C219" s="4"/>
      <c r="D219" s="4"/>
    </row>
    <row r="220" spans="2:4" x14ac:dyDescent="0.2">
      <c r="B220" s="3"/>
      <c r="C220" s="4"/>
      <c r="D220" s="4"/>
    </row>
    <row r="221" spans="2:4" x14ac:dyDescent="0.2">
      <c r="B221" s="3"/>
      <c r="C221" s="4"/>
      <c r="D221" s="4"/>
    </row>
    <row r="222" spans="2:4" x14ac:dyDescent="0.2">
      <c r="B222" s="3"/>
      <c r="C222" s="4"/>
      <c r="D222" s="4"/>
    </row>
    <row r="223" spans="2:4" x14ac:dyDescent="0.2">
      <c r="B223" s="3"/>
      <c r="C223" s="4"/>
      <c r="D223" s="4"/>
    </row>
    <row r="224" spans="2:4" x14ac:dyDescent="0.2">
      <c r="B224" s="3"/>
      <c r="C224" s="4"/>
      <c r="D224" s="4"/>
    </row>
    <row r="225" spans="2:4" x14ac:dyDescent="0.2">
      <c r="B225" s="3"/>
      <c r="C225" s="4"/>
      <c r="D225" s="4"/>
    </row>
    <row r="226" spans="2:4" x14ac:dyDescent="0.2">
      <c r="B226" s="3"/>
      <c r="C226" s="4"/>
      <c r="D226" s="4"/>
    </row>
    <row r="227" spans="2:4" x14ac:dyDescent="0.2">
      <c r="B227" s="3"/>
      <c r="C227" s="4"/>
      <c r="D227" s="4"/>
    </row>
    <row r="228" spans="2:4" x14ac:dyDescent="0.2">
      <c r="B228" s="3"/>
      <c r="C228" s="4"/>
      <c r="D228" s="4"/>
    </row>
    <row r="229" spans="2:4" x14ac:dyDescent="0.2">
      <c r="B229" s="3"/>
      <c r="C229" s="4"/>
      <c r="D229" s="4"/>
    </row>
    <row r="230" spans="2:4" x14ac:dyDescent="0.2">
      <c r="B230" s="3"/>
      <c r="C230" s="4"/>
      <c r="D230" s="4"/>
    </row>
    <row r="231" spans="2:4" x14ac:dyDescent="0.2">
      <c r="C231" s="4"/>
      <c r="D231" s="4"/>
    </row>
    <row r="232" spans="2:4" x14ac:dyDescent="0.2">
      <c r="C232" s="4"/>
      <c r="D232" s="4"/>
    </row>
    <row r="233" spans="2:4" x14ac:dyDescent="0.2">
      <c r="C233" s="4"/>
      <c r="D233" s="4"/>
    </row>
    <row r="234" spans="2:4" x14ac:dyDescent="0.2">
      <c r="C234" s="4"/>
      <c r="D234" s="4"/>
    </row>
    <row r="235" spans="2:4" x14ac:dyDescent="0.2">
      <c r="C235" s="4"/>
      <c r="D235" s="4"/>
    </row>
    <row r="236" spans="2:4" x14ac:dyDescent="0.2">
      <c r="C236" s="4"/>
      <c r="D236" s="4"/>
    </row>
    <row r="237" spans="2:4" x14ac:dyDescent="0.2">
      <c r="C237" s="4"/>
      <c r="D237" s="4"/>
    </row>
    <row r="238" spans="2:4" x14ac:dyDescent="0.2">
      <c r="C238" s="4"/>
      <c r="D238" s="4"/>
    </row>
    <row r="239" spans="2:4" x14ac:dyDescent="0.2">
      <c r="C239" s="4"/>
      <c r="D239" s="4"/>
    </row>
    <row r="240" spans="2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1"/>
  <sheetViews>
    <sheetView workbookViewId="0">
      <selection activeCell="A20" sqref="A20:C43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9" t="s">
        <v>53</v>
      </c>
      <c r="I1" s="20" t="s">
        <v>54</v>
      </c>
      <c r="J1" s="21" t="s">
        <v>55</v>
      </c>
    </row>
    <row r="2" spans="1:16" x14ac:dyDescent="0.2">
      <c r="I2" s="22" t="s">
        <v>56</v>
      </c>
      <c r="J2" s="23" t="s">
        <v>57</v>
      </c>
    </row>
    <row r="3" spans="1:16" x14ac:dyDescent="0.2">
      <c r="A3" s="24" t="s">
        <v>58</v>
      </c>
      <c r="I3" s="22" t="s">
        <v>59</v>
      </c>
      <c r="J3" s="23" t="s">
        <v>60</v>
      </c>
    </row>
    <row r="4" spans="1:16" x14ac:dyDescent="0.2">
      <c r="I4" s="22" t="s">
        <v>61</v>
      </c>
      <c r="J4" s="23" t="s">
        <v>60</v>
      </c>
    </row>
    <row r="5" spans="1:16" ht="13.5" thickBot="1" x14ac:dyDescent="0.25">
      <c r="I5" s="25" t="s">
        <v>62</v>
      </c>
      <c r="J5" s="26" t="s">
        <v>63</v>
      </c>
    </row>
    <row r="10" spans="1:16" ht="13.5" thickBot="1" x14ac:dyDescent="0.25"/>
    <row r="11" spans="1:16" ht="12.75" customHeight="1" thickBot="1" x14ac:dyDescent="0.25">
      <c r="A11" s="4" t="str">
        <f t="shared" ref="A11:A43" si="0">P11</f>
        <v>OEJV 0107 </v>
      </c>
      <c r="B11" s="3" t="str">
        <f t="shared" ref="B11:B43" si="1">IF(H11=INT(H11),"I","II")</f>
        <v>II</v>
      </c>
      <c r="C11" s="4">
        <f t="shared" ref="C11:C43" si="2">1*G11</f>
        <v>51901.4421</v>
      </c>
      <c r="D11" s="5" t="str">
        <f t="shared" ref="D11:D43" si="3">VLOOKUP(F11,I$1:J$5,2,FALSE)</f>
        <v>vis</v>
      </c>
      <c r="E11" s="27" t="e">
        <f>VLOOKUP(C11,Active!C$21:E$958,3,FALSE)</f>
        <v>#N/A</v>
      </c>
      <c r="F11" s="3" t="s">
        <v>62</v>
      </c>
      <c r="G11" s="5" t="str">
        <f t="shared" ref="G11:G43" si="4">MID(I11,3,LEN(I11)-3)</f>
        <v>51901.4421</v>
      </c>
      <c r="H11" s="4">
        <f t="shared" ref="H11:H43" si="5">1*K11</f>
        <v>-1270.5</v>
      </c>
      <c r="I11" s="28" t="s">
        <v>64</v>
      </c>
      <c r="J11" s="29" t="s">
        <v>65</v>
      </c>
      <c r="K11" s="28">
        <v>-1270.5</v>
      </c>
      <c r="L11" s="28" t="s">
        <v>66</v>
      </c>
      <c r="M11" s="29" t="s">
        <v>67</v>
      </c>
      <c r="N11" s="29" t="s">
        <v>62</v>
      </c>
      <c r="O11" s="30" t="s">
        <v>68</v>
      </c>
      <c r="P11" s="31" t="s">
        <v>69</v>
      </c>
    </row>
    <row r="12" spans="1:16" ht="12.75" customHeight="1" thickBot="1" x14ac:dyDescent="0.25">
      <c r="A12" s="4" t="str">
        <f t="shared" si="0"/>
        <v>IBVS 5313 </v>
      </c>
      <c r="B12" s="3" t="str">
        <f t="shared" si="1"/>
        <v>II</v>
      </c>
      <c r="C12" s="4">
        <f t="shared" si="2"/>
        <v>51952.364500000003</v>
      </c>
      <c r="D12" s="5" t="str">
        <f t="shared" si="3"/>
        <v>vis</v>
      </c>
      <c r="E12" s="27">
        <f>VLOOKUP(C12,Active!C$21:E$958,3,FALSE)</f>
        <v>-1162.4987008248893</v>
      </c>
      <c r="F12" s="3" t="s">
        <v>62</v>
      </c>
      <c r="G12" s="5" t="str">
        <f t="shared" si="4"/>
        <v>51952.3645</v>
      </c>
      <c r="H12" s="4">
        <f t="shared" si="5"/>
        <v>-1162.5</v>
      </c>
      <c r="I12" s="28" t="s">
        <v>70</v>
      </c>
      <c r="J12" s="29" t="s">
        <v>71</v>
      </c>
      <c r="K12" s="28">
        <v>-1162.5</v>
      </c>
      <c r="L12" s="28" t="s">
        <v>72</v>
      </c>
      <c r="M12" s="29" t="s">
        <v>73</v>
      </c>
      <c r="N12" s="29" t="s">
        <v>74</v>
      </c>
      <c r="O12" s="30" t="s">
        <v>75</v>
      </c>
      <c r="P12" s="31" t="s">
        <v>76</v>
      </c>
    </row>
    <row r="13" spans="1:16" ht="12.75" customHeight="1" thickBot="1" x14ac:dyDescent="0.25">
      <c r="A13" s="4" t="str">
        <f t="shared" si="0"/>
        <v>IBVS 5871 </v>
      </c>
      <c r="B13" s="3" t="str">
        <f t="shared" si="1"/>
        <v>II</v>
      </c>
      <c r="C13" s="4">
        <f t="shared" si="2"/>
        <v>54792.862000000001</v>
      </c>
      <c r="D13" s="5" t="str">
        <f t="shared" si="3"/>
        <v>vis</v>
      </c>
      <c r="E13" s="27">
        <f>VLOOKUP(C13,Active!C$21:E$958,3,FALSE)</f>
        <v>4862.486822652525</v>
      </c>
      <c r="F13" s="3" t="s">
        <v>62</v>
      </c>
      <c r="G13" s="5" t="str">
        <f t="shared" si="4"/>
        <v>54792.8620</v>
      </c>
      <c r="H13" s="4">
        <f t="shared" si="5"/>
        <v>4862.5</v>
      </c>
      <c r="I13" s="28" t="s">
        <v>140</v>
      </c>
      <c r="J13" s="29" t="s">
        <v>141</v>
      </c>
      <c r="K13" s="28">
        <v>4862.5</v>
      </c>
      <c r="L13" s="28" t="s">
        <v>142</v>
      </c>
      <c r="M13" s="29" t="s">
        <v>67</v>
      </c>
      <c r="N13" s="29" t="s">
        <v>62</v>
      </c>
      <c r="O13" s="30" t="s">
        <v>143</v>
      </c>
      <c r="P13" s="31" t="s">
        <v>144</v>
      </c>
    </row>
    <row r="14" spans="1:16" ht="12.75" customHeight="1" thickBot="1" x14ac:dyDescent="0.25">
      <c r="A14" s="4" t="str">
        <f t="shared" si="0"/>
        <v>BAVM 209 </v>
      </c>
      <c r="B14" s="3" t="str">
        <f t="shared" si="1"/>
        <v>II</v>
      </c>
      <c r="C14" s="4">
        <f t="shared" si="2"/>
        <v>54842.366699999999</v>
      </c>
      <c r="D14" s="5" t="str">
        <f t="shared" si="3"/>
        <v>vis</v>
      </c>
      <c r="E14" s="27">
        <f>VLOOKUP(C14,Active!C$21:E$958,3,FALSE)</f>
        <v>4967.4913512057383</v>
      </c>
      <c r="F14" s="3" t="s">
        <v>62</v>
      </c>
      <c r="G14" s="5" t="str">
        <f t="shared" si="4"/>
        <v>54842.3667</v>
      </c>
      <c r="H14" s="4">
        <f t="shared" si="5"/>
        <v>4967.5</v>
      </c>
      <c r="I14" s="28" t="s">
        <v>145</v>
      </c>
      <c r="J14" s="29" t="s">
        <v>146</v>
      </c>
      <c r="K14" s="28">
        <v>4967.5</v>
      </c>
      <c r="L14" s="28" t="s">
        <v>147</v>
      </c>
      <c r="M14" s="29" t="s">
        <v>67</v>
      </c>
      <c r="N14" s="32" t="s">
        <v>148</v>
      </c>
      <c r="O14" s="30" t="s">
        <v>149</v>
      </c>
      <c r="P14" s="31" t="s">
        <v>150</v>
      </c>
    </row>
    <row r="15" spans="1:16" ht="12.75" customHeight="1" thickBot="1" x14ac:dyDescent="0.25">
      <c r="A15" s="4" t="str">
        <f t="shared" si="0"/>
        <v>IBVS 5945 </v>
      </c>
      <c r="B15" s="3" t="str">
        <f t="shared" si="1"/>
        <v>I</v>
      </c>
      <c r="C15" s="4">
        <f t="shared" si="2"/>
        <v>55245.693899999998</v>
      </c>
      <c r="D15" s="5" t="str">
        <f t="shared" si="3"/>
        <v>vis</v>
      </c>
      <c r="E15" s="27">
        <f>VLOOKUP(C15,Active!C$21:E$958,3,FALSE)</f>
        <v>5822.9895662982281</v>
      </c>
      <c r="F15" s="3" t="s">
        <v>62</v>
      </c>
      <c r="G15" s="5" t="str">
        <f t="shared" si="4"/>
        <v>55245.6939</v>
      </c>
      <c r="H15" s="4">
        <f t="shared" si="5"/>
        <v>5823</v>
      </c>
      <c r="I15" s="28" t="s">
        <v>156</v>
      </c>
      <c r="J15" s="29" t="s">
        <v>157</v>
      </c>
      <c r="K15" s="28">
        <v>5823</v>
      </c>
      <c r="L15" s="28" t="s">
        <v>158</v>
      </c>
      <c r="M15" s="29" t="s">
        <v>67</v>
      </c>
      <c r="N15" s="29" t="s">
        <v>62</v>
      </c>
      <c r="O15" s="30" t="s">
        <v>143</v>
      </c>
      <c r="P15" s="31" t="s">
        <v>159</v>
      </c>
    </row>
    <row r="16" spans="1:16" ht="12.75" customHeight="1" thickBot="1" x14ac:dyDescent="0.25">
      <c r="A16" s="4" t="str">
        <f t="shared" si="0"/>
        <v>IBVS 5960 </v>
      </c>
      <c r="B16" s="3" t="str">
        <f t="shared" si="1"/>
        <v>II</v>
      </c>
      <c r="C16" s="4">
        <f t="shared" si="2"/>
        <v>55518.903200000001</v>
      </c>
      <c r="D16" s="5" t="str">
        <f t="shared" si="3"/>
        <v>vis</v>
      </c>
      <c r="E16" s="27">
        <f>VLOOKUP(C16,Active!C$21:E$958,3,FALSE)</f>
        <v>6402.4944161984349</v>
      </c>
      <c r="F16" s="3" t="s">
        <v>62</v>
      </c>
      <c r="G16" s="5" t="str">
        <f t="shared" si="4"/>
        <v>55518.9032</v>
      </c>
      <c r="H16" s="4">
        <f t="shared" si="5"/>
        <v>6402.5</v>
      </c>
      <c r="I16" s="28" t="s">
        <v>160</v>
      </c>
      <c r="J16" s="29" t="s">
        <v>161</v>
      </c>
      <c r="K16" s="28">
        <v>6402.5</v>
      </c>
      <c r="L16" s="28" t="s">
        <v>93</v>
      </c>
      <c r="M16" s="29" t="s">
        <v>67</v>
      </c>
      <c r="N16" s="29" t="s">
        <v>62</v>
      </c>
      <c r="O16" s="30" t="s">
        <v>143</v>
      </c>
      <c r="P16" s="31" t="s">
        <v>162</v>
      </c>
    </row>
    <row r="17" spans="1:16" ht="12.75" customHeight="1" thickBot="1" x14ac:dyDescent="0.25">
      <c r="A17" s="4" t="str">
        <f t="shared" si="0"/>
        <v>IBVS 6011 </v>
      </c>
      <c r="B17" s="3" t="str">
        <f t="shared" si="1"/>
        <v>I</v>
      </c>
      <c r="C17" s="4">
        <f t="shared" si="2"/>
        <v>55868.014000000003</v>
      </c>
      <c r="D17" s="5" t="str">
        <f t="shared" si="3"/>
        <v>vis</v>
      </c>
      <c r="E17" s="27">
        <f>VLOOKUP(C17,Active!C$21:E$958,3,FALSE)</f>
        <v>7142.9941054569654</v>
      </c>
      <c r="F17" s="3" t="s">
        <v>62</v>
      </c>
      <c r="G17" s="5" t="str">
        <f t="shared" si="4"/>
        <v>55868.014</v>
      </c>
      <c r="H17" s="4">
        <f t="shared" si="5"/>
        <v>7143</v>
      </c>
      <c r="I17" s="28" t="s">
        <v>163</v>
      </c>
      <c r="J17" s="29" t="s">
        <v>164</v>
      </c>
      <c r="K17" s="28">
        <v>7143</v>
      </c>
      <c r="L17" s="28" t="s">
        <v>165</v>
      </c>
      <c r="M17" s="29" t="s">
        <v>67</v>
      </c>
      <c r="N17" s="29" t="s">
        <v>62</v>
      </c>
      <c r="O17" s="30" t="s">
        <v>143</v>
      </c>
      <c r="P17" s="31" t="s">
        <v>166</v>
      </c>
    </row>
    <row r="18" spans="1:16" ht="12.75" customHeight="1" thickBot="1" x14ac:dyDescent="0.25">
      <c r="A18" s="4" t="str">
        <f t="shared" si="0"/>
        <v>IBVS 6029 </v>
      </c>
      <c r="B18" s="3" t="str">
        <f t="shared" si="1"/>
        <v>II</v>
      </c>
      <c r="C18" s="4">
        <f t="shared" si="2"/>
        <v>55944.623800000001</v>
      </c>
      <c r="D18" s="5" t="str">
        <f t="shared" si="3"/>
        <v>vis</v>
      </c>
      <c r="E18" s="27">
        <f>VLOOKUP(C18,Active!C$21:E$958,3,FALSE)</f>
        <v>7305.4913215103124</v>
      </c>
      <c r="F18" s="3" t="s">
        <v>62</v>
      </c>
      <c r="G18" s="5" t="str">
        <f t="shared" si="4"/>
        <v>55944.6238</v>
      </c>
      <c r="H18" s="4">
        <f t="shared" si="5"/>
        <v>7305.5</v>
      </c>
      <c r="I18" s="28" t="s">
        <v>167</v>
      </c>
      <c r="J18" s="29" t="s">
        <v>168</v>
      </c>
      <c r="K18" s="28">
        <v>7305.5</v>
      </c>
      <c r="L18" s="28" t="s">
        <v>169</v>
      </c>
      <c r="M18" s="29" t="s">
        <v>67</v>
      </c>
      <c r="N18" s="29" t="s">
        <v>62</v>
      </c>
      <c r="O18" s="30" t="s">
        <v>143</v>
      </c>
      <c r="P18" s="31" t="s">
        <v>170</v>
      </c>
    </row>
    <row r="19" spans="1:16" ht="12.75" customHeight="1" thickBot="1" x14ac:dyDescent="0.25">
      <c r="A19" s="4" t="str">
        <f t="shared" si="0"/>
        <v>IBVS 6042 </v>
      </c>
      <c r="B19" s="3" t="str">
        <f t="shared" si="1"/>
        <v>II</v>
      </c>
      <c r="C19" s="4">
        <f t="shared" si="2"/>
        <v>56245.883500000004</v>
      </c>
      <c r="D19" s="5" t="str">
        <f t="shared" si="3"/>
        <v>vis</v>
      </c>
      <c r="E19" s="27">
        <f>VLOOKUP(C19,Active!C$21:E$958,3,FALSE)</f>
        <v>7944.4939368293417</v>
      </c>
      <c r="F19" s="3" t="s">
        <v>62</v>
      </c>
      <c r="G19" s="5" t="str">
        <f t="shared" si="4"/>
        <v>56245.8835</v>
      </c>
      <c r="H19" s="4">
        <f t="shared" si="5"/>
        <v>7944.5</v>
      </c>
      <c r="I19" s="28" t="s">
        <v>171</v>
      </c>
      <c r="J19" s="29" t="s">
        <v>172</v>
      </c>
      <c r="K19" s="28">
        <v>7944.5</v>
      </c>
      <c r="L19" s="28" t="s">
        <v>173</v>
      </c>
      <c r="M19" s="29" t="s">
        <v>67</v>
      </c>
      <c r="N19" s="29" t="s">
        <v>62</v>
      </c>
      <c r="O19" s="30" t="s">
        <v>143</v>
      </c>
      <c r="P19" s="31" t="s">
        <v>174</v>
      </c>
    </row>
    <row r="20" spans="1:16" ht="12.75" customHeight="1" thickBot="1" x14ac:dyDescent="0.25">
      <c r="A20" s="4" t="str">
        <f t="shared" si="0"/>
        <v>VSB 39 </v>
      </c>
      <c r="B20" s="3" t="str">
        <f t="shared" si="1"/>
        <v>I</v>
      </c>
      <c r="C20" s="4">
        <f t="shared" si="2"/>
        <v>52259.0435</v>
      </c>
      <c r="D20" s="5" t="str">
        <f t="shared" si="3"/>
        <v>vis</v>
      </c>
      <c r="E20" s="27">
        <f>VLOOKUP(C20,Active!C$21:E$958,3,FALSE)</f>
        <v>-512.00119630164647</v>
      </c>
      <c r="F20" s="3" t="s">
        <v>62</v>
      </c>
      <c r="G20" s="5" t="str">
        <f t="shared" si="4"/>
        <v>52259.0435</v>
      </c>
      <c r="H20" s="4">
        <f t="shared" si="5"/>
        <v>-512</v>
      </c>
      <c r="I20" s="28" t="s">
        <v>77</v>
      </c>
      <c r="J20" s="29" t="s">
        <v>78</v>
      </c>
      <c r="K20" s="28">
        <v>-512</v>
      </c>
      <c r="L20" s="28" t="s">
        <v>79</v>
      </c>
      <c r="M20" s="29" t="s">
        <v>73</v>
      </c>
      <c r="N20" s="29" t="s">
        <v>74</v>
      </c>
      <c r="O20" s="30" t="s">
        <v>80</v>
      </c>
      <c r="P20" s="31" t="s">
        <v>81</v>
      </c>
    </row>
    <row r="21" spans="1:16" ht="12.75" customHeight="1" thickBot="1" x14ac:dyDescent="0.25">
      <c r="A21" s="4" t="str">
        <f t="shared" si="0"/>
        <v>OEJV 0107 </v>
      </c>
      <c r="B21" s="3" t="str">
        <f t="shared" si="1"/>
        <v>II</v>
      </c>
      <c r="C21" s="4">
        <f t="shared" si="2"/>
        <v>52280.493000000002</v>
      </c>
      <c r="D21" s="5" t="str">
        <f t="shared" si="3"/>
        <v>vis</v>
      </c>
      <c r="E21" s="27" t="e">
        <f>VLOOKUP(C21,Active!C$21:E$958,3,FALSE)</f>
        <v>#N/A</v>
      </c>
      <c r="F21" s="3" t="s">
        <v>62</v>
      </c>
      <c r="G21" s="5" t="str">
        <f t="shared" si="4"/>
        <v>52280.4930</v>
      </c>
      <c r="H21" s="4">
        <f t="shared" si="5"/>
        <v>-466.5</v>
      </c>
      <c r="I21" s="28" t="s">
        <v>82</v>
      </c>
      <c r="J21" s="29" t="s">
        <v>83</v>
      </c>
      <c r="K21" s="28">
        <v>-466.5</v>
      </c>
      <c r="L21" s="28" t="s">
        <v>84</v>
      </c>
      <c r="M21" s="29" t="s">
        <v>67</v>
      </c>
      <c r="N21" s="29" t="s">
        <v>62</v>
      </c>
      <c r="O21" s="30" t="s">
        <v>68</v>
      </c>
      <c r="P21" s="31" t="s">
        <v>69</v>
      </c>
    </row>
    <row r="22" spans="1:16" ht="12.75" customHeight="1" thickBot="1" x14ac:dyDescent="0.25">
      <c r="A22" s="4" t="str">
        <f t="shared" si="0"/>
        <v>OEJV 0107 </v>
      </c>
      <c r="B22" s="3" t="str">
        <f t="shared" si="1"/>
        <v>II</v>
      </c>
      <c r="C22" s="4">
        <f t="shared" si="2"/>
        <v>52280.493399999999</v>
      </c>
      <c r="D22" s="5" t="str">
        <f t="shared" si="3"/>
        <v>vis</v>
      </c>
      <c r="E22" s="27" t="e">
        <f>VLOOKUP(C22,Active!C$21:E$958,3,FALSE)</f>
        <v>#N/A</v>
      </c>
      <c r="F22" s="3" t="s">
        <v>62</v>
      </c>
      <c r="G22" s="5" t="str">
        <f t="shared" si="4"/>
        <v>52280.4934</v>
      </c>
      <c r="H22" s="4">
        <f t="shared" si="5"/>
        <v>-466.5</v>
      </c>
      <c r="I22" s="28" t="s">
        <v>85</v>
      </c>
      <c r="J22" s="29" t="s">
        <v>86</v>
      </c>
      <c r="K22" s="28">
        <v>-466.5</v>
      </c>
      <c r="L22" s="28" t="s">
        <v>87</v>
      </c>
      <c r="M22" s="29" t="s">
        <v>67</v>
      </c>
      <c r="N22" s="29" t="s">
        <v>34</v>
      </c>
      <c r="O22" s="30" t="s">
        <v>68</v>
      </c>
      <c r="P22" s="31" t="s">
        <v>69</v>
      </c>
    </row>
    <row r="23" spans="1:16" ht="12.75" customHeight="1" thickBot="1" x14ac:dyDescent="0.25">
      <c r="A23" s="4" t="str">
        <f t="shared" si="0"/>
        <v>OEJV 0107 </v>
      </c>
      <c r="B23" s="3" t="str">
        <f t="shared" si="1"/>
        <v>II</v>
      </c>
      <c r="C23" s="4">
        <f t="shared" si="2"/>
        <v>52280.493499999997</v>
      </c>
      <c r="D23" s="5" t="str">
        <f t="shared" si="3"/>
        <v>vis</v>
      </c>
      <c r="E23" s="27" t="e">
        <f>VLOOKUP(C23,Active!C$21:E$958,3,FALSE)</f>
        <v>#N/A</v>
      </c>
      <c r="F23" s="3" t="s">
        <v>62</v>
      </c>
      <c r="G23" s="5" t="str">
        <f t="shared" si="4"/>
        <v>52280.4935</v>
      </c>
      <c r="H23" s="4">
        <f t="shared" si="5"/>
        <v>-466.5</v>
      </c>
      <c r="I23" s="28" t="s">
        <v>88</v>
      </c>
      <c r="J23" s="29" t="s">
        <v>86</v>
      </c>
      <c r="K23" s="28">
        <v>-466.5</v>
      </c>
      <c r="L23" s="28" t="s">
        <v>89</v>
      </c>
      <c r="M23" s="29" t="s">
        <v>67</v>
      </c>
      <c r="N23" s="29" t="s">
        <v>90</v>
      </c>
      <c r="O23" s="30" t="s">
        <v>68</v>
      </c>
      <c r="P23" s="31" t="s">
        <v>69</v>
      </c>
    </row>
    <row r="24" spans="1:16" ht="12.75" customHeight="1" thickBot="1" x14ac:dyDescent="0.25">
      <c r="A24" s="4" t="str">
        <f t="shared" si="0"/>
        <v>OEJV 0107 </v>
      </c>
      <c r="B24" s="3" t="str">
        <f t="shared" si="1"/>
        <v>I</v>
      </c>
      <c r="C24" s="4">
        <f t="shared" si="2"/>
        <v>52310.430500000002</v>
      </c>
      <c r="D24" s="5" t="str">
        <f t="shared" si="3"/>
        <v>vis</v>
      </c>
      <c r="E24" s="27" t="e">
        <f>VLOOKUP(C24,Active!C$21:E$958,3,FALSE)</f>
        <v>#N/A</v>
      </c>
      <c r="F24" s="3" t="s">
        <v>62</v>
      </c>
      <c r="G24" s="5" t="str">
        <f t="shared" si="4"/>
        <v>52310.4305</v>
      </c>
      <c r="H24" s="4">
        <f t="shared" si="5"/>
        <v>-403</v>
      </c>
      <c r="I24" s="28" t="s">
        <v>91</v>
      </c>
      <c r="J24" s="29" t="s">
        <v>92</v>
      </c>
      <c r="K24" s="28">
        <v>-403</v>
      </c>
      <c r="L24" s="28" t="s">
        <v>93</v>
      </c>
      <c r="M24" s="29" t="s">
        <v>67</v>
      </c>
      <c r="N24" s="29" t="s">
        <v>62</v>
      </c>
      <c r="O24" s="30" t="s">
        <v>68</v>
      </c>
      <c r="P24" s="31" t="s">
        <v>69</v>
      </c>
    </row>
    <row r="25" spans="1:16" ht="12.75" customHeight="1" thickBot="1" x14ac:dyDescent="0.25">
      <c r="A25" s="4" t="str">
        <f t="shared" si="0"/>
        <v>OEJV 0107 </v>
      </c>
      <c r="B25" s="3" t="str">
        <f t="shared" si="1"/>
        <v>I</v>
      </c>
      <c r="C25" s="4">
        <f t="shared" si="2"/>
        <v>52310.432800000002</v>
      </c>
      <c r="D25" s="5" t="str">
        <f t="shared" si="3"/>
        <v>vis</v>
      </c>
      <c r="E25" s="27" t="e">
        <f>VLOOKUP(C25,Active!C$21:E$958,3,FALSE)</f>
        <v>#N/A</v>
      </c>
      <c r="F25" s="3" t="s">
        <v>62</v>
      </c>
      <c r="G25" s="5" t="str">
        <f t="shared" si="4"/>
        <v>52310.4328</v>
      </c>
      <c r="H25" s="4">
        <f t="shared" si="5"/>
        <v>-403</v>
      </c>
      <c r="I25" s="28" t="s">
        <v>94</v>
      </c>
      <c r="J25" s="29" t="s">
        <v>95</v>
      </c>
      <c r="K25" s="28">
        <v>-403</v>
      </c>
      <c r="L25" s="28" t="s">
        <v>96</v>
      </c>
      <c r="M25" s="29" t="s">
        <v>67</v>
      </c>
      <c r="N25" s="29" t="s">
        <v>90</v>
      </c>
      <c r="O25" s="30" t="s">
        <v>68</v>
      </c>
      <c r="P25" s="31" t="s">
        <v>69</v>
      </c>
    </row>
    <row r="26" spans="1:16" ht="12.75" customHeight="1" thickBot="1" x14ac:dyDescent="0.25">
      <c r="A26" s="4" t="str">
        <f t="shared" si="0"/>
        <v>OEJV 0107 </v>
      </c>
      <c r="B26" s="3" t="str">
        <f t="shared" si="1"/>
        <v>I</v>
      </c>
      <c r="C26" s="4">
        <f t="shared" si="2"/>
        <v>52310.4329</v>
      </c>
      <c r="D26" s="5" t="str">
        <f t="shared" si="3"/>
        <v>vis</v>
      </c>
      <c r="E26" s="27" t="e">
        <f>VLOOKUP(C26,Active!C$21:E$958,3,FALSE)</f>
        <v>#N/A</v>
      </c>
      <c r="F26" s="3" t="s">
        <v>62</v>
      </c>
      <c r="G26" s="5" t="str">
        <f t="shared" si="4"/>
        <v>52310.4329</v>
      </c>
      <c r="H26" s="4">
        <f t="shared" si="5"/>
        <v>-403</v>
      </c>
      <c r="I26" s="28" t="s">
        <v>97</v>
      </c>
      <c r="J26" s="29" t="s">
        <v>95</v>
      </c>
      <c r="K26" s="28">
        <v>-403</v>
      </c>
      <c r="L26" s="28" t="s">
        <v>98</v>
      </c>
      <c r="M26" s="29" t="s">
        <v>67</v>
      </c>
      <c r="N26" s="29" t="s">
        <v>34</v>
      </c>
      <c r="O26" s="30" t="s">
        <v>68</v>
      </c>
      <c r="P26" s="31" t="s">
        <v>69</v>
      </c>
    </row>
    <row r="27" spans="1:16" ht="12.75" customHeight="1" thickBot="1" x14ac:dyDescent="0.25">
      <c r="A27" s="4" t="str">
        <f t="shared" si="0"/>
        <v>OEJV 0107 </v>
      </c>
      <c r="B27" s="3" t="str">
        <f t="shared" si="1"/>
        <v>I</v>
      </c>
      <c r="C27" s="4">
        <f t="shared" si="2"/>
        <v>52320.334000000003</v>
      </c>
      <c r="D27" s="5" t="str">
        <f t="shared" si="3"/>
        <v>vis</v>
      </c>
      <c r="E27" s="27" t="e">
        <f>VLOOKUP(C27,Active!C$21:E$958,3,FALSE)</f>
        <v>#N/A</v>
      </c>
      <c r="F27" s="3" t="s">
        <v>62</v>
      </c>
      <c r="G27" s="5" t="str">
        <f t="shared" si="4"/>
        <v>52320.3340</v>
      </c>
      <c r="H27" s="4">
        <f t="shared" si="5"/>
        <v>-382</v>
      </c>
      <c r="I27" s="28" t="s">
        <v>99</v>
      </c>
      <c r="J27" s="29" t="s">
        <v>100</v>
      </c>
      <c r="K27" s="28">
        <v>-382</v>
      </c>
      <c r="L27" s="28" t="s">
        <v>101</v>
      </c>
      <c r="M27" s="29" t="s">
        <v>67</v>
      </c>
      <c r="N27" s="29" t="s">
        <v>62</v>
      </c>
      <c r="O27" s="30" t="s">
        <v>68</v>
      </c>
      <c r="P27" s="31" t="s">
        <v>69</v>
      </c>
    </row>
    <row r="28" spans="1:16" ht="12.75" customHeight="1" thickBot="1" x14ac:dyDescent="0.25">
      <c r="A28" s="4" t="str">
        <f t="shared" si="0"/>
        <v>OEJV 0107 </v>
      </c>
      <c r="B28" s="3" t="str">
        <f t="shared" si="1"/>
        <v>I</v>
      </c>
      <c r="C28" s="4">
        <f t="shared" si="2"/>
        <v>52320.337</v>
      </c>
      <c r="D28" s="5" t="str">
        <f t="shared" si="3"/>
        <v>vis</v>
      </c>
      <c r="E28" s="27" t="e">
        <f>VLOOKUP(C28,Active!C$21:E$958,3,FALSE)</f>
        <v>#N/A</v>
      </c>
      <c r="F28" s="3" t="s">
        <v>62</v>
      </c>
      <c r="G28" s="5" t="str">
        <f t="shared" si="4"/>
        <v>52320.3370</v>
      </c>
      <c r="H28" s="4">
        <f t="shared" si="5"/>
        <v>-382</v>
      </c>
      <c r="I28" s="28" t="s">
        <v>102</v>
      </c>
      <c r="J28" s="29" t="s">
        <v>103</v>
      </c>
      <c r="K28" s="28">
        <v>-382</v>
      </c>
      <c r="L28" s="28" t="s">
        <v>104</v>
      </c>
      <c r="M28" s="29" t="s">
        <v>67</v>
      </c>
      <c r="N28" s="29" t="s">
        <v>90</v>
      </c>
      <c r="O28" s="30" t="s">
        <v>68</v>
      </c>
      <c r="P28" s="31" t="s">
        <v>69</v>
      </c>
    </row>
    <row r="29" spans="1:16" ht="12.75" customHeight="1" thickBot="1" x14ac:dyDescent="0.25">
      <c r="A29" s="4" t="str">
        <f t="shared" si="0"/>
        <v>OEJV 0107 </v>
      </c>
      <c r="B29" s="3" t="str">
        <f t="shared" si="1"/>
        <v>I</v>
      </c>
      <c r="C29" s="4">
        <f t="shared" si="2"/>
        <v>52320.337099999997</v>
      </c>
      <c r="D29" s="5" t="str">
        <f t="shared" si="3"/>
        <v>vis</v>
      </c>
      <c r="E29" s="27" t="e">
        <f>VLOOKUP(C29,Active!C$21:E$958,3,FALSE)</f>
        <v>#N/A</v>
      </c>
      <c r="F29" s="3" t="s">
        <v>62</v>
      </c>
      <c r="G29" s="5" t="str">
        <f t="shared" si="4"/>
        <v>52320.3371</v>
      </c>
      <c r="H29" s="4">
        <f t="shared" si="5"/>
        <v>-382</v>
      </c>
      <c r="I29" s="28" t="s">
        <v>105</v>
      </c>
      <c r="J29" s="29" t="s">
        <v>103</v>
      </c>
      <c r="K29" s="28">
        <v>-382</v>
      </c>
      <c r="L29" s="28" t="s">
        <v>106</v>
      </c>
      <c r="M29" s="29" t="s">
        <v>67</v>
      </c>
      <c r="N29" s="29" t="s">
        <v>34</v>
      </c>
      <c r="O29" s="30" t="s">
        <v>68</v>
      </c>
      <c r="P29" s="31" t="s">
        <v>69</v>
      </c>
    </row>
    <row r="30" spans="1:16" ht="12.75" customHeight="1" thickBot="1" x14ac:dyDescent="0.25">
      <c r="A30" s="4" t="str">
        <f t="shared" si="0"/>
        <v>OEJV 0107 </v>
      </c>
      <c r="B30" s="3" t="str">
        <f t="shared" si="1"/>
        <v>I</v>
      </c>
      <c r="C30" s="4">
        <f t="shared" si="2"/>
        <v>52344.3724</v>
      </c>
      <c r="D30" s="5" t="str">
        <f t="shared" si="3"/>
        <v>vis</v>
      </c>
      <c r="E30" s="27" t="e">
        <f>VLOOKUP(C30,Active!C$21:E$958,3,FALSE)</f>
        <v>#N/A</v>
      </c>
      <c r="F30" s="3" t="s">
        <v>62</v>
      </c>
      <c r="G30" s="5" t="str">
        <f t="shared" si="4"/>
        <v>52344.3724</v>
      </c>
      <c r="H30" s="4">
        <f t="shared" si="5"/>
        <v>-331</v>
      </c>
      <c r="I30" s="28" t="s">
        <v>107</v>
      </c>
      <c r="J30" s="29" t="s">
        <v>108</v>
      </c>
      <c r="K30" s="28">
        <v>-331</v>
      </c>
      <c r="L30" s="28" t="s">
        <v>109</v>
      </c>
      <c r="M30" s="29" t="s">
        <v>67</v>
      </c>
      <c r="N30" s="29" t="s">
        <v>62</v>
      </c>
      <c r="O30" s="30" t="s">
        <v>68</v>
      </c>
      <c r="P30" s="31" t="s">
        <v>69</v>
      </c>
    </row>
    <row r="31" spans="1:16" ht="12.75" customHeight="1" thickBot="1" x14ac:dyDescent="0.25">
      <c r="A31" s="4" t="str">
        <f t="shared" si="0"/>
        <v>OEJV 0107 </v>
      </c>
      <c r="B31" s="3" t="str">
        <f t="shared" si="1"/>
        <v>I</v>
      </c>
      <c r="C31" s="4">
        <f t="shared" si="2"/>
        <v>52344.3724</v>
      </c>
      <c r="D31" s="5" t="str">
        <f t="shared" si="3"/>
        <v>vis</v>
      </c>
      <c r="E31" s="27" t="e">
        <f>VLOOKUP(C31,Active!C$21:E$958,3,FALSE)</f>
        <v>#N/A</v>
      </c>
      <c r="F31" s="3" t="s">
        <v>62</v>
      </c>
      <c r="G31" s="5" t="str">
        <f t="shared" si="4"/>
        <v>52344.3724</v>
      </c>
      <c r="H31" s="4">
        <f t="shared" si="5"/>
        <v>-331</v>
      </c>
      <c r="I31" s="28" t="s">
        <v>107</v>
      </c>
      <c r="J31" s="29" t="s">
        <v>108</v>
      </c>
      <c r="K31" s="28">
        <v>-331</v>
      </c>
      <c r="L31" s="28" t="s">
        <v>109</v>
      </c>
      <c r="M31" s="29" t="s">
        <v>67</v>
      </c>
      <c r="N31" s="29" t="s">
        <v>90</v>
      </c>
      <c r="O31" s="30" t="s">
        <v>68</v>
      </c>
      <c r="P31" s="31" t="s">
        <v>69</v>
      </c>
    </row>
    <row r="32" spans="1:16" ht="12.75" customHeight="1" thickBot="1" x14ac:dyDescent="0.25">
      <c r="A32" s="4" t="str">
        <f t="shared" si="0"/>
        <v>OEJV 0107 </v>
      </c>
      <c r="B32" s="3" t="str">
        <f t="shared" si="1"/>
        <v>I</v>
      </c>
      <c r="C32" s="4">
        <f t="shared" si="2"/>
        <v>52344.374400000001</v>
      </c>
      <c r="D32" s="5" t="str">
        <f t="shared" si="3"/>
        <v>vis</v>
      </c>
      <c r="E32" s="27" t="e">
        <f>VLOOKUP(C32,Active!C$21:E$958,3,FALSE)</f>
        <v>#N/A</v>
      </c>
      <c r="F32" s="3" t="s">
        <v>62</v>
      </c>
      <c r="G32" s="5" t="str">
        <f t="shared" si="4"/>
        <v>52344.3744</v>
      </c>
      <c r="H32" s="4">
        <f t="shared" si="5"/>
        <v>-331</v>
      </c>
      <c r="I32" s="28" t="s">
        <v>110</v>
      </c>
      <c r="J32" s="29" t="s">
        <v>111</v>
      </c>
      <c r="K32" s="28">
        <v>-331</v>
      </c>
      <c r="L32" s="28" t="s">
        <v>112</v>
      </c>
      <c r="M32" s="29" t="s">
        <v>67</v>
      </c>
      <c r="N32" s="29" t="s">
        <v>34</v>
      </c>
      <c r="O32" s="30" t="s">
        <v>68</v>
      </c>
      <c r="P32" s="31" t="s">
        <v>69</v>
      </c>
    </row>
    <row r="33" spans="1:16" ht="12.75" customHeight="1" thickBot="1" x14ac:dyDescent="0.25">
      <c r="A33" s="4" t="str">
        <f t="shared" si="0"/>
        <v>OEJV 0107 </v>
      </c>
      <c r="B33" s="3" t="str">
        <f t="shared" si="1"/>
        <v>I</v>
      </c>
      <c r="C33" s="4">
        <f t="shared" si="2"/>
        <v>52345.313800000004</v>
      </c>
      <c r="D33" s="5" t="str">
        <f t="shared" si="3"/>
        <v>vis</v>
      </c>
      <c r="E33" s="27" t="e">
        <f>VLOOKUP(C33,Active!C$21:E$958,3,FALSE)</f>
        <v>#N/A</v>
      </c>
      <c r="F33" s="3" t="s">
        <v>62</v>
      </c>
      <c r="G33" s="5" t="str">
        <f t="shared" si="4"/>
        <v>52345.3138</v>
      </c>
      <c r="H33" s="4">
        <f t="shared" si="5"/>
        <v>-329</v>
      </c>
      <c r="I33" s="28" t="s">
        <v>113</v>
      </c>
      <c r="J33" s="29" t="s">
        <v>114</v>
      </c>
      <c r="K33" s="28">
        <v>-329</v>
      </c>
      <c r="L33" s="28" t="s">
        <v>115</v>
      </c>
      <c r="M33" s="29" t="s">
        <v>67</v>
      </c>
      <c r="N33" s="29" t="s">
        <v>62</v>
      </c>
      <c r="O33" s="30" t="s">
        <v>68</v>
      </c>
      <c r="P33" s="31" t="s">
        <v>69</v>
      </c>
    </row>
    <row r="34" spans="1:16" ht="12.75" customHeight="1" thickBot="1" x14ac:dyDescent="0.25">
      <c r="A34" s="4" t="str">
        <f t="shared" si="0"/>
        <v>OEJV 0107 </v>
      </c>
      <c r="B34" s="3" t="str">
        <f t="shared" si="1"/>
        <v>I</v>
      </c>
      <c r="C34" s="4">
        <f t="shared" si="2"/>
        <v>52345.3145</v>
      </c>
      <c r="D34" s="5" t="str">
        <f t="shared" si="3"/>
        <v>vis</v>
      </c>
      <c r="E34" s="27" t="e">
        <f>VLOOKUP(C34,Active!C$21:E$958,3,FALSE)</f>
        <v>#N/A</v>
      </c>
      <c r="F34" s="3" t="s">
        <v>62</v>
      </c>
      <c r="G34" s="5" t="str">
        <f t="shared" si="4"/>
        <v>52345.3145</v>
      </c>
      <c r="H34" s="4">
        <f t="shared" si="5"/>
        <v>-329</v>
      </c>
      <c r="I34" s="28" t="s">
        <v>116</v>
      </c>
      <c r="J34" s="29" t="s">
        <v>117</v>
      </c>
      <c r="K34" s="28">
        <v>-329</v>
      </c>
      <c r="L34" s="28" t="s">
        <v>118</v>
      </c>
      <c r="M34" s="29" t="s">
        <v>67</v>
      </c>
      <c r="N34" s="29" t="s">
        <v>34</v>
      </c>
      <c r="O34" s="30" t="s">
        <v>68</v>
      </c>
      <c r="P34" s="31" t="s">
        <v>69</v>
      </c>
    </row>
    <row r="35" spans="1:16" ht="12.75" customHeight="1" thickBot="1" x14ac:dyDescent="0.25">
      <c r="A35" s="4" t="str">
        <f t="shared" si="0"/>
        <v>OEJV 0107 </v>
      </c>
      <c r="B35" s="3" t="str">
        <f t="shared" si="1"/>
        <v>I</v>
      </c>
      <c r="C35" s="4">
        <f t="shared" si="2"/>
        <v>52345.315000000002</v>
      </c>
      <c r="D35" s="5" t="str">
        <f t="shared" si="3"/>
        <v>vis</v>
      </c>
      <c r="E35" s="27" t="e">
        <f>VLOOKUP(C35,Active!C$21:E$958,3,FALSE)</f>
        <v>#N/A</v>
      </c>
      <c r="F35" s="3" t="s">
        <v>62</v>
      </c>
      <c r="G35" s="5" t="str">
        <f t="shared" si="4"/>
        <v>52345.3150</v>
      </c>
      <c r="H35" s="4">
        <f t="shared" si="5"/>
        <v>-329</v>
      </c>
      <c r="I35" s="28" t="s">
        <v>119</v>
      </c>
      <c r="J35" s="29" t="s">
        <v>120</v>
      </c>
      <c r="K35" s="28">
        <v>-329</v>
      </c>
      <c r="L35" s="28" t="s">
        <v>66</v>
      </c>
      <c r="M35" s="29" t="s">
        <v>67</v>
      </c>
      <c r="N35" s="29" t="s">
        <v>90</v>
      </c>
      <c r="O35" s="30" t="s">
        <v>68</v>
      </c>
      <c r="P35" s="31" t="s">
        <v>69</v>
      </c>
    </row>
    <row r="36" spans="1:16" ht="12.75" customHeight="1" thickBot="1" x14ac:dyDescent="0.25">
      <c r="A36" s="4" t="str">
        <f t="shared" si="0"/>
        <v>VSB 44 </v>
      </c>
      <c r="B36" s="3" t="str">
        <f t="shared" si="1"/>
        <v>II</v>
      </c>
      <c r="C36" s="4">
        <f t="shared" si="2"/>
        <v>53724.085800000001</v>
      </c>
      <c r="D36" s="5" t="str">
        <f t="shared" si="3"/>
        <v>vis</v>
      </c>
      <c r="E36" s="27">
        <f>VLOOKUP(C36,Active!C$21:E$958,3,FALSE)</f>
        <v>2595.5032633157512</v>
      </c>
      <c r="F36" s="3" t="s">
        <v>62</v>
      </c>
      <c r="G36" s="5" t="str">
        <f t="shared" si="4"/>
        <v>53724.0858</v>
      </c>
      <c r="H36" s="4">
        <f t="shared" si="5"/>
        <v>2595.5</v>
      </c>
      <c r="I36" s="28" t="s">
        <v>121</v>
      </c>
      <c r="J36" s="29" t="s">
        <v>122</v>
      </c>
      <c r="K36" s="28">
        <v>2595.5</v>
      </c>
      <c r="L36" s="28" t="s">
        <v>123</v>
      </c>
      <c r="M36" s="29" t="s">
        <v>73</v>
      </c>
      <c r="N36" s="29" t="s">
        <v>74</v>
      </c>
      <c r="O36" s="30" t="s">
        <v>80</v>
      </c>
      <c r="P36" s="31" t="s">
        <v>124</v>
      </c>
    </row>
    <row r="37" spans="1:16" ht="12.75" customHeight="1" thickBot="1" x14ac:dyDescent="0.25">
      <c r="A37" s="4" t="str">
        <f t="shared" si="0"/>
        <v>VSB 44 </v>
      </c>
      <c r="B37" s="3" t="str">
        <f t="shared" si="1"/>
        <v>I</v>
      </c>
      <c r="C37" s="4">
        <f t="shared" si="2"/>
        <v>53727.145700000001</v>
      </c>
      <c r="D37" s="5" t="str">
        <f t="shared" si="3"/>
        <v>vis</v>
      </c>
      <c r="E37" s="27">
        <f>VLOOKUP(C37,Active!C$21:E$958,3,FALSE)</f>
        <v>2601.9936239667604</v>
      </c>
      <c r="F37" s="3" t="s">
        <v>62</v>
      </c>
      <c r="G37" s="5" t="str">
        <f t="shared" si="4"/>
        <v>53727.1457</v>
      </c>
      <c r="H37" s="4">
        <f t="shared" si="5"/>
        <v>2602</v>
      </c>
      <c r="I37" s="28" t="s">
        <v>125</v>
      </c>
      <c r="J37" s="29" t="s">
        <v>126</v>
      </c>
      <c r="K37" s="28">
        <v>2602</v>
      </c>
      <c r="L37" s="28" t="s">
        <v>112</v>
      </c>
      <c r="M37" s="29" t="s">
        <v>73</v>
      </c>
      <c r="N37" s="29" t="s">
        <v>74</v>
      </c>
      <c r="O37" s="30" t="s">
        <v>80</v>
      </c>
      <c r="P37" s="31" t="s">
        <v>124</v>
      </c>
    </row>
    <row r="38" spans="1:16" ht="12.75" customHeight="1" thickBot="1" x14ac:dyDescent="0.25">
      <c r="A38" s="4" t="str">
        <f t="shared" si="0"/>
        <v>VSB 44 </v>
      </c>
      <c r="B38" s="3" t="str">
        <f t="shared" si="1"/>
        <v>II</v>
      </c>
      <c r="C38" s="4">
        <f t="shared" si="2"/>
        <v>53733.042000000001</v>
      </c>
      <c r="D38" s="5" t="str">
        <f t="shared" si="3"/>
        <v>vis</v>
      </c>
      <c r="E38" s="27">
        <f>VLOOKUP(C38,Active!C$21:E$958,3,FALSE)</f>
        <v>2614.5002789249434</v>
      </c>
      <c r="F38" s="3" t="s">
        <v>62</v>
      </c>
      <c r="G38" s="5" t="str">
        <f t="shared" si="4"/>
        <v>53733.0420</v>
      </c>
      <c r="H38" s="4">
        <f t="shared" si="5"/>
        <v>2614.5</v>
      </c>
      <c r="I38" s="28" t="s">
        <v>127</v>
      </c>
      <c r="J38" s="29" t="s">
        <v>128</v>
      </c>
      <c r="K38" s="28">
        <v>2614.5</v>
      </c>
      <c r="L38" s="28" t="s">
        <v>98</v>
      </c>
      <c r="M38" s="29" t="s">
        <v>73</v>
      </c>
      <c r="N38" s="29" t="s">
        <v>74</v>
      </c>
      <c r="O38" s="30" t="s">
        <v>80</v>
      </c>
      <c r="P38" s="31" t="s">
        <v>124</v>
      </c>
    </row>
    <row r="39" spans="1:16" ht="12.75" customHeight="1" thickBot="1" x14ac:dyDescent="0.25">
      <c r="A39" s="4" t="str">
        <f t="shared" si="0"/>
        <v>VSB 44 </v>
      </c>
      <c r="B39" s="3" t="str">
        <f t="shared" si="1"/>
        <v>II</v>
      </c>
      <c r="C39" s="4">
        <f t="shared" si="2"/>
        <v>53733.042500000003</v>
      </c>
      <c r="D39" s="5" t="str">
        <f t="shared" si="3"/>
        <v>vis</v>
      </c>
      <c r="E39" s="27">
        <f>VLOOKUP(C39,Active!C$21:E$958,3,FALSE)</f>
        <v>2614.5013394760522</v>
      </c>
      <c r="F39" s="3" t="s">
        <v>62</v>
      </c>
      <c r="G39" s="5" t="str">
        <f t="shared" si="4"/>
        <v>53733.0425</v>
      </c>
      <c r="H39" s="4">
        <f t="shared" si="5"/>
        <v>2614.5</v>
      </c>
      <c r="I39" s="28" t="s">
        <v>129</v>
      </c>
      <c r="J39" s="29" t="s">
        <v>130</v>
      </c>
      <c r="K39" s="28">
        <v>2614.5</v>
      </c>
      <c r="L39" s="28" t="s">
        <v>131</v>
      </c>
      <c r="M39" s="29" t="s">
        <v>73</v>
      </c>
      <c r="N39" s="29" t="s">
        <v>74</v>
      </c>
      <c r="O39" s="30" t="s">
        <v>80</v>
      </c>
      <c r="P39" s="31" t="s">
        <v>124</v>
      </c>
    </row>
    <row r="40" spans="1:16" ht="12.75" customHeight="1" thickBot="1" x14ac:dyDescent="0.25">
      <c r="A40" s="4" t="str">
        <f t="shared" si="0"/>
        <v>VSB 45 </v>
      </c>
      <c r="B40" s="3" t="str">
        <f t="shared" si="1"/>
        <v>I</v>
      </c>
      <c r="C40" s="4">
        <f t="shared" si="2"/>
        <v>54047.262999999999</v>
      </c>
      <c r="D40" s="5" t="str">
        <f t="shared" si="3"/>
        <v>vis</v>
      </c>
      <c r="E40" s="27">
        <f>VLOOKUP(C40,Active!C$21:E$958,3,FALSE)</f>
        <v>3280.9951363126315</v>
      </c>
      <c r="F40" s="3" t="s">
        <v>62</v>
      </c>
      <c r="G40" s="5" t="str">
        <f t="shared" si="4"/>
        <v>54047.2630</v>
      </c>
      <c r="H40" s="4">
        <f t="shared" si="5"/>
        <v>3281</v>
      </c>
      <c r="I40" s="28" t="s">
        <v>132</v>
      </c>
      <c r="J40" s="29" t="s">
        <v>133</v>
      </c>
      <c r="K40" s="28">
        <v>3281</v>
      </c>
      <c r="L40" s="28" t="s">
        <v>93</v>
      </c>
      <c r="M40" s="29" t="s">
        <v>73</v>
      </c>
      <c r="N40" s="29" t="s">
        <v>74</v>
      </c>
      <c r="O40" s="30" t="s">
        <v>134</v>
      </c>
      <c r="P40" s="31" t="s">
        <v>135</v>
      </c>
    </row>
    <row r="41" spans="1:16" ht="12.75" customHeight="1" thickBot="1" x14ac:dyDescent="0.25">
      <c r="A41" s="4" t="str">
        <f t="shared" si="0"/>
        <v>VSB 45 </v>
      </c>
      <c r="B41" s="3" t="str">
        <f t="shared" si="1"/>
        <v>I</v>
      </c>
      <c r="C41" s="4">
        <f t="shared" si="2"/>
        <v>54101.010900000001</v>
      </c>
      <c r="D41" s="5" t="str">
        <f t="shared" si="3"/>
        <v>vis</v>
      </c>
      <c r="E41" s="27">
        <f>VLOOKUP(C41,Active!C$21:E$958,3,FALSE)</f>
        <v>3394.9999257614254</v>
      </c>
      <c r="F41" s="3" t="s">
        <v>62</v>
      </c>
      <c r="G41" s="5" t="str">
        <f t="shared" si="4"/>
        <v>54101.0109</v>
      </c>
      <c r="H41" s="4">
        <f t="shared" si="5"/>
        <v>3395</v>
      </c>
      <c r="I41" s="28" t="s">
        <v>136</v>
      </c>
      <c r="J41" s="29" t="s">
        <v>137</v>
      </c>
      <c r="K41" s="28">
        <v>3395</v>
      </c>
      <c r="L41" s="28" t="s">
        <v>96</v>
      </c>
      <c r="M41" s="29" t="s">
        <v>73</v>
      </c>
      <c r="N41" s="29" t="s">
        <v>74</v>
      </c>
      <c r="O41" s="30" t="s">
        <v>134</v>
      </c>
      <c r="P41" s="31" t="s">
        <v>135</v>
      </c>
    </row>
    <row r="42" spans="1:16" ht="12.75" customHeight="1" thickBot="1" x14ac:dyDescent="0.25">
      <c r="A42" s="4" t="str">
        <f t="shared" si="0"/>
        <v>VSB 45 </v>
      </c>
      <c r="B42" s="3" t="str">
        <f t="shared" si="1"/>
        <v>II</v>
      </c>
      <c r="C42" s="4">
        <f t="shared" si="2"/>
        <v>54101.246700000003</v>
      </c>
      <c r="D42" s="5" t="str">
        <f t="shared" si="3"/>
        <v>vis</v>
      </c>
      <c r="E42" s="27">
        <f>VLOOKUP(C42,Active!C$21:E$958,3,FALSE)</f>
        <v>3395.5000816624424</v>
      </c>
      <c r="F42" s="3" t="s">
        <v>62</v>
      </c>
      <c r="G42" s="5" t="str">
        <f t="shared" si="4"/>
        <v>54101.2467</v>
      </c>
      <c r="H42" s="4">
        <f t="shared" si="5"/>
        <v>3395.5</v>
      </c>
      <c r="I42" s="28" t="s">
        <v>138</v>
      </c>
      <c r="J42" s="29" t="s">
        <v>139</v>
      </c>
      <c r="K42" s="28">
        <v>3395.5</v>
      </c>
      <c r="L42" s="28" t="s">
        <v>98</v>
      </c>
      <c r="M42" s="29" t="s">
        <v>73</v>
      </c>
      <c r="N42" s="29" t="s">
        <v>74</v>
      </c>
      <c r="O42" s="30" t="s">
        <v>134</v>
      </c>
      <c r="P42" s="31" t="s">
        <v>135</v>
      </c>
    </row>
    <row r="43" spans="1:16" ht="12.75" customHeight="1" thickBot="1" x14ac:dyDescent="0.25">
      <c r="A43" s="4" t="str">
        <f t="shared" si="0"/>
        <v>BAVM 212 </v>
      </c>
      <c r="B43" s="3" t="str">
        <f t="shared" si="1"/>
        <v>I</v>
      </c>
      <c r="C43" s="4">
        <f t="shared" si="2"/>
        <v>55175.4493</v>
      </c>
      <c r="D43" s="5" t="str">
        <f t="shared" si="3"/>
        <v>vis</v>
      </c>
      <c r="E43" s="27">
        <f>VLOOKUP(C43,Active!C$21:E$958,3,FALSE)</f>
        <v>5673.993590029123</v>
      </c>
      <c r="F43" s="3" t="s">
        <v>62</v>
      </c>
      <c r="G43" s="5" t="str">
        <f t="shared" si="4"/>
        <v>55175.4493</v>
      </c>
      <c r="H43" s="4">
        <f t="shared" si="5"/>
        <v>5674</v>
      </c>
      <c r="I43" s="28" t="s">
        <v>151</v>
      </c>
      <c r="J43" s="29" t="s">
        <v>152</v>
      </c>
      <c r="K43" s="28">
        <v>5674</v>
      </c>
      <c r="L43" s="28" t="s">
        <v>153</v>
      </c>
      <c r="M43" s="29" t="s">
        <v>67</v>
      </c>
      <c r="N43" s="32" t="s">
        <v>148</v>
      </c>
      <c r="O43" s="30" t="s">
        <v>154</v>
      </c>
      <c r="P43" s="31" t="s">
        <v>155</v>
      </c>
    </row>
    <row r="44" spans="1:16" x14ac:dyDescent="0.2">
      <c r="B44" s="3"/>
      <c r="E44" s="27"/>
      <c r="F44" s="3"/>
    </row>
    <row r="45" spans="1:16" x14ac:dyDescent="0.2">
      <c r="B45" s="3"/>
      <c r="E45" s="27"/>
      <c r="F45" s="3"/>
    </row>
    <row r="46" spans="1:16" x14ac:dyDescent="0.2">
      <c r="B46" s="3"/>
      <c r="E46" s="27"/>
      <c r="F46" s="3"/>
    </row>
    <row r="47" spans="1:16" x14ac:dyDescent="0.2">
      <c r="B47" s="3"/>
      <c r="E47" s="27"/>
      <c r="F47" s="3"/>
    </row>
    <row r="48" spans="1:16" x14ac:dyDescent="0.2">
      <c r="B48" s="3"/>
      <c r="E48" s="27"/>
      <c r="F48" s="3"/>
    </row>
    <row r="49" spans="2:6" x14ac:dyDescent="0.2">
      <c r="B49" s="3"/>
      <c r="E49" s="27"/>
      <c r="F49" s="3"/>
    </row>
    <row r="50" spans="2:6" x14ac:dyDescent="0.2">
      <c r="B50" s="3"/>
      <c r="E50" s="27"/>
      <c r="F50" s="3"/>
    </row>
    <row r="51" spans="2:6" x14ac:dyDescent="0.2">
      <c r="B51" s="3"/>
      <c r="E51" s="27"/>
      <c r="F51" s="3"/>
    </row>
    <row r="52" spans="2:6" x14ac:dyDescent="0.2">
      <c r="B52" s="3"/>
      <c r="E52" s="27"/>
      <c r="F52" s="3"/>
    </row>
    <row r="53" spans="2:6" x14ac:dyDescent="0.2">
      <c r="B53" s="3"/>
      <c r="E53" s="27"/>
      <c r="F53" s="3"/>
    </row>
    <row r="54" spans="2:6" x14ac:dyDescent="0.2">
      <c r="B54" s="3"/>
      <c r="E54" s="27"/>
      <c r="F54" s="3"/>
    </row>
    <row r="55" spans="2:6" x14ac:dyDescent="0.2">
      <c r="B55" s="3"/>
      <c r="E55" s="27"/>
      <c r="F55" s="3"/>
    </row>
    <row r="56" spans="2:6" x14ac:dyDescent="0.2">
      <c r="B56" s="3"/>
      <c r="E56" s="27"/>
      <c r="F56" s="3"/>
    </row>
    <row r="57" spans="2:6" x14ac:dyDescent="0.2">
      <c r="B57" s="3"/>
      <c r="E57" s="27"/>
      <c r="F57" s="3"/>
    </row>
    <row r="58" spans="2:6" x14ac:dyDescent="0.2">
      <c r="B58" s="3"/>
      <c r="E58" s="27"/>
      <c r="F58" s="3"/>
    </row>
    <row r="59" spans="2:6" x14ac:dyDescent="0.2">
      <c r="B59" s="3"/>
      <c r="E59" s="27"/>
      <c r="F59" s="3"/>
    </row>
    <row r="60" spans="2:6" x14ac:dyDescent="0.2">
      <c r="B60" s="3"/>
      <c r="E60" s="27"/>
      <c r="F60" s="3"/>
    </row>
    <row r="61" spans="2:6" x14ac:dyDescent="0.2">
      <c r="B61" s="3"/>
      <c r="E61" s="27"/>
      <c r="F61" s="3"/>
    </row>
    <row r="62" spans="2:6" x14ac:dyDescent="0.2">
      <c r="B62" s="3"/>
      <c r="E62" s="27"/>
      <c r="F62" s="3"/>
    </row>
    <row r="63" spans="2:6" x14ac:dyDescent="0.2">
      <c r="B63" s="3"/>
      <c r="E63" s="27"/>
      <c r="F63" s="3"/>
    </row>
    <row r="64" spans="2:6" x14ac:dyDescent="0.2">
      <c r="B64" s="3"/>
      <c r="E64" s="27"/>
      <c r="F64" s="3"/>
    </row>
    <row r="65" spans="2:6" x14ac:dyDescent="0.2">
      <c r="B65" s="3"/>
      <c r="E65" s="27"/>
      <c r="F65" s="3"/>
    </row>
    <row r="66" spans="2:6" x14ac:dyDescent="0.2">
      <c r="B66" s="3"/>
      <c r="E66" s="27"/>
      <c r="F66" s="3"/>
    </row>
    <row r="67" spans="2:6" x14ac:dyDescent="0.2">
      <c r="B67" s="3"/>
      <c r="E67" s="27"/>
      <c r="F67" s="3"/>
    </row>
    <row r="68" spans="2:6" x14ac:dyDescent="0.2">
      <c r="B68" s="3"/>
      <c r="E68" s="27"/>
      <c r="F68" s="3"/>
    </row>
    <row r="69" spans="2:6" x14ac:dyDescent="0.2">
      <c r="B69" s="3"/>
      <c r="E69" s="27"/>
      <c r="F69" s="3"/>
    </row>
    <row r="70" spans="2:6" x14ac:dyDescent="0.2">
      <c r="B70" s="3"/>
      <c r="E70" s="27"/>
      <c r="F70" s="3"/>
    </row>
    <row r="71" spans="2:6" x14ac:dyDescent="0.2">
      <c r="B71" s="3"/>
      <c r="E71" s="27"/>
      <c r="F71" s="3"/>
    </row>
    <row r="72" spans="2:6" x14ac:dyDescent="0.2">
      <c r="B72" s="3"/>
      <c r="E72" s="27"/>
      <c r="F72" s="3"/>
    </row>
    <row r="73" spans="2:6" x14ac:dyDescent="0.2">
      <c r="B73" s="3"/>
      <c r="E73" s="27"/>
      <c r="F73" s="3"/>
    </row>
    <row r="74" spans="2:6" x14ac:dyDescent="0.2">
      <c r="B74" s="3"/>
      <c r="E74" s="27"/>
      <c r="F74" s="3"/>
    </row>
    <row r="75" spans="2:6" x14ac:dyDescent="0.2">
      <c r="B75" s="3"/>
      <c r="E75" s="27"/>
      <c r="F75" s="3"/>
    </row>
    <row r="76" spans="2:6" x14ac:dyDescent="0.2">
      <c r="B76" s="3"/>
      <c r="E76" s="27"/>
      <c r="F76" s="3"/>
    </row>
    <row r="77" spans="2:6" x14ac:dyDescent="0.2">
      <c r="B77" s="3"/>
      <c r="E77" s="27"/>
      <c r="F77" s="3"/>
    </row>
    <row r="78" spans="2:6" x14ac:dyDescent="0.2">
      <c r="B78" s="3"/>
      <c r="E78" s="27"/>
      <c r="F78" s="3"/>
    </row>
    <row r="79" spans="2:6" x14ac:dyDescent="0.2">
      <c r="B79" s="3"/>
      <c r="E79" s="27"/>
      <c r="F79" s="3"/>
    </row>
    <row r="80" spans="2:6" x14ac:dyDescent="0.2">
      <c r="B80" s="3"/>
      <c r="E80" s="27"/>
      <c r="F80" s="3"/>
    </row>
    <row r="81" spans="2:6" x14ac:dyDescent="0.2">
      <c r="B81" s="3"/>
      <c r="E81" s="27"/>
      <c r="F81" s="3"/>
    </row>
    <row r="82" spans="2:6" x14ac:dyDescent="0.2">
      <c r="B82" s="3"/>
      <c r="E82" s="27"/>
      <c r="F82" s="3"/>
    </row>
    <row r="83" spans="2:6" x14ac:dyDescent="0.2">
      <c r="B83" s="3"/>
      <c r="E83" s="27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</sheetData>
  <phoneticPr fontId="7" type="noConversion"/>
  <hyperlinks>
    <hyperlink ref="P11" r:id="rId1" display="http://var.astro.cz/oejv/issues/oejv0107.pdf"/>
    <hyperlink ref="P12" r:id="rId2" display="http://www.konkoly.hu/cgi-bin/IBVS?5313"/>
    <hyperlink ref="P20" r:id="rId3" display="http://vsolj.cetus-net.org/no39.pdf"/>
    <hyperlink ref="P21" r:id="rId4" display="http://var.astro.cz/oejv/issues/oejv0107.pdf"/>
    <hyperlink ref="P22" r:id="rId5" display="http://var.astro.cz/oejv/issues/oejv0107.pdf"/>
    <hyperlink ref="P23" r:id="rId6" display="http://var.astro.cz/oejv/issues/oejv0107.pdf"/>
    <hyperlink ref="P24" r:id="rId7" display="http://var.astro.cz/oejv/issues/oejv0107.pdf"/>
    <hyperlink ref="P25" r:id="rId8" display="http://var.astro.cz/oejv/issues/oejv0107.pdf"/>
    <hyperlink ref="P26" r:id="rId9" display="http://var.astro.cz/oejv/issues/oejv0107.pdf"/>
    <hyperlink ref="P27" r:id="rId10" display="http://var.astro.cz/oejv/issues/oejv0107.pdf"/>
    <hyperlink ref="P28" r:id="rId11" display="http://var.astro.cz/oejv/issues/oejv0107.pdf"/>
    <hyperlink ref="P29" r:id="rId12" display="http://var.astro.cz/oejv/issues/oejv0107.pdf"/>
    <hyperlink ref="P30" r:id="rId13" display="http://var.astro.cz/oejv/issues/oejv0107.pdf"/>
    <hyperlink ref="P31" r:id="rId14" display="http://var.astro.cz/oejv/issues/oejv0107.pdf"/>
    <hyperlink ref="P32" r:id="rId15" display="http://var.astro.cz/oejv/issues/oejv0107.pdf"/>
    <hyperlink ref="P33" r:id="rId16" display="http://var.astro.cz/oejv/issues/oejv0107.pdf"/>
    <hyperlink ref="P34" r:id="rId17" display="http://var.astro.cz/oejv/issues/oejv0107.pdf"/>
    <hyperlink ref="P35" r:id="rId18" display="http://var.astro.cz/oejv/issues/oejv0107.pdf"/>
    <hyperlink ref="P36" r:id="rId19" display="http://vsolj.cetus-net.org/no44.pdf"/>
    <hyperlink ref="P37" r:id="rId20" display="http://vsolj.cetus-net.org/no44.pdf"/>
    <hyperlink ref="P38" r:id="rId21" display="http://vsolj.cetus-net.org/no44.pdf"/>
    <hyperlink ref="P39" r:id="rId22" display="http://vsolj.cetus-net.org/no44.pdf"/>
    <hyperlink ref="P40" r:id="rId23" display="http://vsolj.cetus-net.org/no45.pdf"/>
    <hyperlink ref="P41" r:id="rId24" display="http://vsolj.cetus-net.org/no45.pdf"/>
    <hyperlink ref="P42" r:id="rId25" display="http://vsolj.cetus-net.org/no45.pdf"/>
    <hyperlink ref="P13" r:id="rId26" display="http://www.konkoly.hu/cgi-bin/IBVS?5871"/>
    <hyperlink ref="P14" r:id="rId27" display="http://www.bav-astro.de/sfs/BAVM_link.php?BAVMnr=209"/>
    <hyperlink ref="P43" r:id="rId28" display="http://www.bav-astro.de/sfs/BAVM_link.php?BAVMnr=212"/>
    <hyperlink ref="P15" r:id="rId29" display="http://www.konkoly.hu/cgi-bin/IBVS?5945"/>
    <hyperlink ref="P16" r:id="rId30" display="http://www.konkoly.hu/cgi-bin/IBVS?5960"/>
    <hyperlink ref="P17" r:id="rId31" display="http://www.konkoly.hu/cgi-bin/IBVS?6011"/>
    <hyperlink ref="P18" r:id="rId32" display="http://www.konkoly.hu/cgi-bin/IBVS?6029"/>
    <hyperlink ref="P19" r:id="rId33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2024-03-01T04:09:47Z</dcterms:modified>
</cp:coreProperties>
</file>