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AEF1F85-3623-401D-8391-679B07A84EB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E22" i="1"/>
  <c r="F22" i="1" s="1"/>
  <c r="G22" i="1" s="1"/>
  <c r="I22" i="1" s="1"/>
  <c r="D9" i="1"/>
  <c r="E9" i="1"/>
  <c r="F16" i="1"/>
  <c r="F17" i="1" s="1"/>
  <c r="C17" i="1"/>
  <c r="Q21" i="1"/>
  <c r="E21" i="1"/>
  <c r="F21" i="1" s="1"/>
  <c r="G21" i="1" s="1"/>
  <c r="I21" i="1" s="1"/>
  <c r="C12" i="1"/>
  <c r="C11" i="1"/>
  <c r="O21" i="1" l="1"/>
  <c r="O22" i="1"/>
  <c r="C15" i="1"/>
  <c r="F18" i="1" s="1"/>
  <c r="C16" i="1"/>
  <c r="D18" i="1" s="1"/>
  <c r="C18" i="1" l="1"/>
  <c r="F19" i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<sst xmlns="http://schemas.openxmlformats.org/spreadsheetml/2006/main" count="55" uniqueCount="49">
  <si>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</si>
  <si>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</si>
  <si>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</si>
  <si>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</si>
  <si>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</si>
  <si>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</si>
  <si>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</si>
  <si>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</si>
  <si>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</si>
  <si>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</si>
  <si>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</si>
  <si>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</si>
  <si>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</si>
  <si>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</si>
  <si>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</si>
  <si>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</si>
  <si>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</si>
  <si>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</si>
  <si>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</si>
  <si>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</si>
  <si>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</si>
  <si>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</si>
  <si>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</si>
  <si>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</si>
  <si>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</si>
  <si>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</si>
  <si>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</si>
  <si>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</si>
  <si>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</si>
  <si>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</si>
  <si>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</si>
  <si>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</si>
  <si>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</si>
  <si>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</si>
  <si>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</si>
  <si>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</si>
  <si>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</si>
  <si>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</si>
  <si>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</si>
  <si>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</si>
  <si>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</si>
  <si>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</si>
  <si>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V1385 Ori</t>
  </si>
  <si>
    <t>G1321-1028</t>
  </si>
  <si>
    <t>EB</t>
  </si>
  <si>
    <t>V1385 Ori / GSC 1321-1028</t>
  </si>
  <si>
    <t>VSX</t>
  </si>
  <si>
    <t>OEJV 0172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</si>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</sst>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8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" borderId="6" xfId="0" applyFont="1" applyFill="1" applyBorder="1">
      <alignment vertical="top"/>
    </xf>
    <xf numFmtId="0" fontId="5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0" borderId="6" xfId="0" applyFont="1" applyBorder="1">
      <alignment vertical="top"/>
    </xf>
    <xf numFmtId="0" fontId="6" fillId="2" borderId="6" xfId="0" applyFont="1" applyFill="1" applyBorder="1" applyAlignment="1">
      <alignment horizontal="left"/>
    </xf>
    <xf numFmtId="0" fontId="17" fillId="0" borderId="7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9" fillId="0" borderId="0" xfId="0" applyNumberFormat="1" applyFont="1" applyFill="1" applyBorder="1" applyAlignment="1" applyProtection="1">
      <alignment horizontal="left" vertical="top"/>
    </xf>
    <xf numFmtId="0" fontId="20" fillId="0" borderId="0" xfId="0" applyNumberFormat="1" applyFont="1" applyFill="1" applyBorder="1" applyAlignment="1" applyProtection="1">
      <alignment horizontal="center" vertical="top"/>
    </xf>
    <xf numFmtId="172" fontId="20" fillId="0" borderId="0" xfId="0" applyNumberFormat="1" applyFont="1" applyFill="1" applyBorder="1" applyAlignment="1" applyProtection="1">
      <alignment horizontal="left" vertical="top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V1385 Ori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E0-4CB2-A658-87FAF6129A4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-1.3799999993352685E-2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E0-4CB2-A658-87FAF6129A4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E0-4CB2-A658-87FAF6129A4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E0-4CB2-A658-87FAF6129A4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E0-4CB2-A658-87FAF6129A4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E0-4CB2-A658-87FAF6129A4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E0-4CB2-A658-87FAF6129A4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-1.3799999993352685E-2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E0-4CB2-A658-87FAF6129A4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DE0-4CB2-A658-87FAF6129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536320"/>
        <c:axId val="1"/>
      </c:scatterChart>
      <c:valAx>
        <c:axId val="816536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6536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AB11471-4F47-C82C-312C-D22EBA51A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45</v>
      </c>
      <c r="F1" s="33" t="s">
        <v>42</v>
      </c>
      <c r="G1" s="34">
        <v>2013</v>
      </c>
      <c r="H1" s="35"/>
      <c r="I1" s="36" t="s">
        <v>43</v>
      </c>
      <c r="J1" s="37" t="s">
        <v>42</v>
      </c>
      <c r="K1" s="38">
        <v>6.01105</v>
      </c>
      <c r="L1" s="39">
        <v>19.2514</v>
      </c>
      <c r="M1" s="40">
        <v>48501.017999999996</v>
      </c>
      <c r="N1" s="40">
        <v>2.2379600000000002</v>
      </c>
      <c r="O1" s="41" t="s">
        <v>44</v>
      </c>
    </row>
    <row r="2" spans="1:15" ht="12.95" customHeight="1" x14ac:dyDescent="0.2">
      <c r="A2" t="s">
        <v>23</v>
      </c>
      <c r="B2" t="s">
        <v>44</v>
      </c>
      <c r="C2" s="30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7" t="s">
        <v>37</v>
      </c>
      <c r="D4" s="28" t="s">
        <v>37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45">
        <v>48501.017999999996</v>
      </c>
      <c r="D7" s="29" t="s">
        <v>46</v>
      </c>
    </row>
    <row r="8" spans="1:15" ht="12.95" customHeight="1" x14ac:dyDescent="0.2">
      <c r="A8" t="s">
        <v>3</v>
      </c>
      <c r="C8" s="45">
        <v>2.2379600000000002</v>
      </c>
      <c r="D8" s="29" t="s">
        <v>46</v>
      </c>
    </row>
    <row r="9" spans="1:15" ht="12.95" customHeight="1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 ht="12.95" customHeight="1" x14ac:dyDescent="0.2">
      <c r="A12" s="10" t="s">
        <v>16</v>
      </c>
      <c r="B12" s="10"/>
      <c r="C12" s="21">
        <f ca="1">SLOPE(INDIRECT($E$9):G992,INDIRECT($D$9):F992)</f>
        <v>-3.6031331575333383E-6</v>
      </c>
      <c r="D12" s="3"/>
      <c r="E12" s="10"/>
    </row>
    <row r="13" spans="1:15" ht="12.95" customHeight="1" x14ac:dyDescent="0.2">
      <c r="A13" s="10" t="s">
        <v>18</v>
      </c>
      <c r="B13" s="10"/>
      <c r="C13" s="3" t="s">
        <v>13</v>
      </c>
    </row>
    <row r="14" spans="1:15" ht="12.95" customHeight="1" x14ac:dyDescent="0.2">
      <c r="A14" s="10"/>
      <c r="B14" s="10"/>
      <c r="C14" s="10"/>
    </row>
    <row r="15" spans="1:15" ht="12.95" customHeight="1" x14ac:dyDescent="0.2">
      <c r="A15" s="12" t="s">
        <v>17</v>
      </c>
      <c r="B15" s="10"/>
      <c r="C15" s="13">
        <f ca="1">(C7+C11)+(C8+C12)*INT(MAX(F21:F3533))</f>
        <v>57072.391000000003</v>
      </c>
      <c r="E15" s="14" t="s">
        <v>34</v>
      </c>
      <c r="F15" s="31">
        <v>1</v>
      </c>
    </row>
    <row r="16" spans="1:15" ht="12.95" customHeight="1" x14ac:dyDescent="0.2">
      <c r="A16" s="16" t="s">
        <v>4</v>
      </c>
      <c r="B16" s="10"/>
      <c r="C16" s="17">
        <f ca="1">+C8+C12</f>
        <v>2.2379563968668426</v>
      </c>
      <c r="E16" s="14" t="s">
        <v>30</v>
      </c>
      <c r="F16" s="32">
        <f ca="1">NOW()+15018.5+$C$5/24</f>
        <v>60370.720486342587</v>
      </c>
    </row>
    <row r="17" spans="1:18" ht="12.95" customHeight="1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5305</v>
      </c>
    </row>
    <row r="18" spans="1:18" ht="12.95" customHeight="1" thickTop="1" thickBot="1" x14ac:dyDescent="0.25">
      <c r="A18" s="16" t="s">
        <v>5</v>
      </c>
      <c r="B18" s="10"/>
      <c r="C18" s="19">
        <f ca="1">+C15</f>
        <v>57072.391000000003</v>
      </c>
      <c r="D18" s="20">
        <f ca="1">+C16</f>
        <v>2.2379563968668426</v>
      </c>
      <c r="E18" s="14" t="s">
        <v>36</v>
      </c>
      <c r="F18" s="23">
        <f ca="1">ROUND(2*(F16-$C$15)/$C$16,0)/2+F15</f>
        <v>1475</v>
      </c>
    </row>
    <row r="19" spans="1:18" ht="12.95" customHeight="1" thickTop="1" x14ac:dyDescent="0.2">
      <c r="E19" s="14" t="s">
        <v>31</v>
      </c>
      <c r="F19" s="18">
        <f ca="1">+$C$15+$C$16*F18-15018.5-$C$5/24</f>
        <v>45355.272518711929</v>
      </c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ht="12.95" customHeight="1" x14ac:dyDescent="0.2">
      <c r="A21" t="s">
        <v>46</v>
      </c>
      <c r="C21" s="8">
        <v>48501.017999999996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33482.517999999996</v>
      </c>
    </row>
    <row r="22" spans="1:18" ht="12.95" customHeight="1" x14ac:dyDescent="0.2">
      <c r="A22" s="42" t="s">
        <v>47</v>
      </c>
      <c r="B22" s="43" t="s">
        <v>48</v>
      </c>
      <c r="C22" s="44">
        <v>57072.391000000003</v>
      </c>
      <c r="D22" s="44">
        <v>8.9999999999999993E-3</v>
      </c>
      <c r="E22">
        <f>+(C22-C$7)/C$8</f>
        <v>3829.993833669952</v>
      </c>
      <c r="F22">
        <f>ROUND(2*E22,0)/2</f>
        <v>3830</v>
      </c>
      <c r="G22">
        <f>+C22-(C$7+F22*C$8)</f>
        <v>-1.3799999993352685E-2</v>
      </c>
      <c r="I22">
        <f>+G22</f>
        <v>-1.3799999993352685E-2</v>
      </c>
      <c r="O22">
        <f ca="1">+C$11+C$12*$F22</f>
        <v>-1.3799999993352685E-2</v>
      </c>
      <c r="Q22" s="2">
        <f>+C22-15018.5</f>
        <v>42053.891000000003</v>
      </c>
    </row>
    <row r="23" spans="1:18" ht="12.95" customHeight="1" x14ac:dyDescent="0.2">
      <c r="C23" s="8"/>
      <c r="D23" s="8"/>
      <c r="Q23" s="2"/>
    </row>
    <row r="24" spans="1:18" ht="12.95" customHeight="1" x14ac:dyDescent="0.2">
      <c r="C24" s="8"/>
      <c r="D24" s="8"/>
      <c r="Q24" s="2"/>
    </row>
    <row r="25" spans="1:18" ht="12.95" customHeight="1" x14ac:dyDescent="0.2">
      <c r="C25" s="8"/>
      <c r="D25" s="8"/>
      <c r="Q25" s="2"/>
    </row>
    <row r="26" spans="1:18" ht="12.95" customHeight="1" x14ac:dyDescent="0.2">
      <c r="C26" s="8"/>
      <c r="D26" s="8"/>
      <c r="Q26" s="2"/>
    </row>
    <row r="27" spans="1:18" ht="12.95" customHeight="1" x14ac:dyDescent="0.2">
      <c r="C27" s="8"/>
      <c r="D27" s="8"/>
      <c r="Q27" s="2"/>
    </row>
    <row r="28" spans="1:18" ht="12.95" customHeight="1" x14ac:dyDescent="0.2">
      <c r="C28" s="8"/>
      <c r="D28" s="8"/>
      <c r="Q28" s="2"/>
    </row>
    <row r="29" spans="1:18" ht="12.95" customHeight="1" x14ac:dyDescent="0.2">
      <c r="C29" s="8"/>
      <c r="D29" s="8"/>
      <c r="Q29" s="2"/>
    </row>
    <row r="30" spans="1:18" ht="12.95" customHeight="1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2024-03-01T04:17:30Z</dcterms:modified>
</cp:coreProperties>
</file>