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01E1DA-6F39-43C0-890E-EE4FA9027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C7" i="1"/>
  <c r="C8" i="1"/>
  <c r="C9" i="1"/>
  <c r="D9" i="1"/>
  <c r="F16" i="1"/>
  <c r="C17" i="1"/>
  <c r="E21" i="1"/>
  <c r="F21" i="1"/>
  <c r="G21" i="1"/>
  <c r="K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C12" i="1"/>
  <c r="C11" i="1"/>
  <c r="O43" i="1" l="1"/>
  <c r="O35" i="1"/>
  <c r="O25" i="1"/>
  <c r="C15" i="1"/>
  <c r="O22" i="1"/>
  <c r="O28" i="1"/>
  <c r="O41" i="1"/>
  <c r="O34" i="1"/>
  <c r="O27" i="1"/>
  <c r="O39" i="1"/>
  <c r="O38" i="1"/>
  <c r="O24" i="1"/>
  <c r="O42" i="1"/>
  <c r="O31" i="1"/>
  <c r="O40" i="1"/>
  <c r="O33" i="1"/>
  <c r="O36" i="1"/>
  <c r="O26" i="1"/>
  <c r="O37" i="1"/>
  <c r="O30" i="1"/>
  <c r="O23" i="1"/>
  <c r="O32" i="1"/>
  <c r="O21" i="1"/>
  <c r="O2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<sst xmlns="http://schemas.openxmlformats.org/spreadsheetml/2006/main" count="107" uniqueCount="59">
  <si>
    <t>V1638 Ori / GSC 4741-1263</t>
  </si>
  <si>
    <t>System Type:</t>
  </si>
  <si>
    <t>EW</t>
  </si>
  <si>
    <t>IBVS 4885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</si>
  <si>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</si>
  <si>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</si>
  <si>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</si>
  <si>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</si>
  <si>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</si>
  <si>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</si>
  <si>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</si>
  <si>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</si>
  <si>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</si>
  <si>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</si>
  <si>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</si>
  <si>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</si>
  <si>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</si>
  <si>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</si>
  <si>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</si>
  <si>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</si>
  <si>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</si>
  <si>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</si>
  <si>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</si>
  <si>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</si>
  <si>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</si>
  <si>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</si>
  <si>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</si>
  <si>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</si>
  <si>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</si>
  <si>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</si>
  <si>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</si>
  <si>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</si>
  <si>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</si>
  <si>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</si>
  <si>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</si>
  <si>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</si>
  <si>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</si>
  <si>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</si>
  <si>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</si>
  <si>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</si>
  <si>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</si>
  <si>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</si>
  <si>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4885</t>
  </si>
  <si>
    <t>OEJV 0137</t>
  </si>
  <si>
    <t>I</t>
  </si>
  <si>
    <t>IBVS 6011</t>
  </si>
  <si>
    <t>VSB-059</t>
  </si>
  <si>
    <t>Ic</t>
  </si>
  <si>
    <t>VB</t>
  </si>
  <si>
    <t>B</t>
  </si>
  <si>
    <t>VSB 060</t>
  </si>
  <si>
    <t>II</t>
  </si>
  <si>
    <t>V</t>
  </si>
  <si>
    <t>VSB-063</t>
  </si>
  <si>
    <t>VSB-64</t>
  </si>
  <si>
    <t>U</t>
  </si>
  <si>
    <t>VSB-66</t>
  </si>
  <si>
    <t>VSB 067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</si>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</sst>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/d/yyyy"/>
    <numFmt numFmtId="167" formatCode="0.0000"/>
    <numFmt numFmtId="168" formatCode="0.00000"/>
  </numFmts>
  <fonts count="13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/>
    <xf numFmtId="0" fontId="11" fillId="0" borderId="0"/>
    <xf numFmtId="0" fontId="11" fillId="0" borderId="0"/>
  </cellStyleXfs>
  <cellXfs count="4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0" fillId="2" borderId="0" xfId="0" applyFill="1" applyAlignment="1"/>
    <xf numFmtId="0" fontId="8" fillId="0" borderId="0" xfId="5" applyFont="1" applyAlignment="1">
      <alignment horizontal="left"/>
    </xf>
    <xf numFmtId="0" fontId="8" fillId="0" borderId="0" xfId="5" applyFont="1" applyAlignment="1">
      <alignment horizontal="center"/>
    </xf>
    <xf numFmtId="0" fontId="10" fillId="0" borderId="0" xfId="6" applyFont="1"/>
    <xf numFmtId="0" fontId="10" fillId="0" borderId="0" xfId="6" applyFont="1" applyAlignment="1">
      <alignment horizontal="center"/>
    </xf>
    <xf numFmtId="167" fontId="10" fillId="0" borderId="0" xfId="6" applyNumberFormat="1" applyFont="1" applyAlignment="1">
      <alignment horizontal="left" vertical="top"/>
    </xf>
    <xf numFmtId="0" fontId="10" fillId="0" borderId="0" xfId="6" applyFont="1" applyAlignment="1">
      <alignment horizontal="left" vertical="top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168" fontId="12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V1638 Ori - O-C Diagr.</a:t>
            </a:r>
          </a:p>
        </c:rich>
      </c:tx>
      <c:layout>
        <c:manualLayout>
          <c:xMode val="edge"/>
          <c:yMode val="edge"/>
          <c:x val="0.3554122939802152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45240595056759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7859</c:v>
                </c:pt>
                <c:pt idx="2">
                  <c:v>8397</c:v>
                </c:pt>
                <c:pt idx="3">
                  <c:v>10151.5</c:v>
                </c:pt>
                <c:pt idx="4">
                  <c:v>10151.5</c:v>
                </c:pt>
                <c:pt idx="5">
                  <c:v>10151.5</c:v>
                </c:pt>
                <c:pt idx="6">
                  <c:v>10179</c:v>
                </c:pt>
                <c:pt idx="7">
                  <c:v>11329</c:v>
                </c:pt>
                <c:pt idx="8">
                  <c:v>11329</c:v>
                </c:pt>
                <c:pt idx="9">
                  <c:v>11329</c:v>
                </c:pt>
                <c:pt idx="10">
                  <c:v>11368</c:v>
                </c:pt>
                <c:pt idx="11">
                  <c:v>11368</c:v>
                </c:pt>
                <c:pt idx="12">
                  <c:v>11368</c:v>
                </c:pt>
                <c:pt idx="13">
                  <c:v>11951</c:v>
                </c:pt>
                <c:pt idx="14">
                  <c:v>11951</c:v>
                </c:pt>
                <c:pt idx="15">
                  <c:v>11951</c:v>
                </c:pt>
                <c:pt idx="16">
                  <c:v>11951</c:v>
                </c:pt>
                <c:pt idx="17">
                  <c:v>11977</c:v>
                </c:pt>
                <c:pt idx="18">
                  <c:v>11977</c:v>
                </c:pt>
                <c:pt idx="19">
                  <c:v>11977</c:v>
                </c:pt>
                <c:pt idx="20">
                  <c:v>13058.5</c:v>
                </c:pt>
                <c:pt idx="21">
                  <c:v>13058.5</c:v>
                </c:pt>
                <c:pt idx="22">
                  <c:v>14367.5</c:v>
                </c:pt>
              </c:numCache>
            </c:numRef>
          </c:xVal>
          <c:yVal>
            <c:numRef>
              <c:f>Active!$H$21:$H$420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A-42EB-BC11-226206744D5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7859</c:v>
                </c:pt>
                <c:pt idx="2">
                  <c:v>8397</c:v>
                </c:pt>
                <c:pt idx="3">
                  <c:v>10151.5</c:v>
                </c:pt>
                <c:pt idx="4">
                  <c:v>10151.5</c:v>
                </c:pt>
                <c:pt idx="5">
                  <c:v>10151.5</c:v>
                </c:pt>
                <c:pt idx="6">
                  <c:v>10179</c:v>
                </c:pt>
                <c:pt idx="7">
                  <c:v>11329</c:v>
                </c:pt>
                <c:pt idx="8">
                  <c:v>11329</c:v>
                </c:pt>
                <c:pt idx="9">
                  <c:v>11329</c:v>
                </c:pt>
                <c:pt idx="10">
                  <c:v>11368</c:v>
                </c:pt>
                <c:pt idx="11">
                  <c:v>11368</c:v>
                </c:pt>
                <c:pt idx="12">
                  <c:v>11368</c:v>
                </c:pt>
                <c:pt idx="13">
                  <c:v>11951</c:v>
                </c:pt>
                <c:pt idx="14">
                  <c:v>11951</c:v>
                </c:pt>
                <c:pt idx="15">
                  <c:v>11951</c:v>
                </c:pt>
                <c:pt idx="16">
                  <c:v>11951</c:v>
                </c:pt>
                <c:pt idx="17">
                  <c:v>11977</c:v>
                </c:pt>
                <c:pt idx="18">
                  <c:v>11977</c:v>
                </c:pt>
                <c:pt idx="19">
                  <c:v>11977</c:v>
                </c:pt>
                <c:pt idx="20">
                  <c:v>13058.5</c:v>
                </c:pt>
                <c:pt idx="21">
                  <c:v>13058.5</c:v>
                </c:pt>
                <c:pt idx="22">
                  <c:v>14367.5</c:v>
                </c:pt>
              </c:numCache>
            </c:numRef>
          </c:xVal>
          <c:yVal>
            <c:numRef>
              <c:f>Active!$I$21:$I$420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A-42EB-BC11-226206744D5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7859</c:v>
                </c:pt>
                <c:pt idx="2">
                  <c:v>8397</c:v>
                </c:pt>
                <c:pt idx="3">
                  <c:v>10151.5</c:v>
                </c:pt>
                <c:pt idx="4">
                  <c:v>10151.5</c:v>
                </c:pt>
                <c:pt idx="5">
                  <c:v>10151.5</c:v>
                </c:pt>
                <c:pt idx="6">
                  <c:v>10179</c:v>
                </c:pt>
                <c:pt idx="7">
                  <c:v>11329</c:v>
                </c:pt>
                <c:pt idx="8">
                  <c:v>11329</c:v>
                </c:pt>
                <c:pt idx="9">
                  <c:v>11329</c:v>
                </c:pt>
                <c:pt idx="10">
                  <c:v>11368</c:v>
                </c:pt>
                <c:pt idx="11">
                  <c:v>11368</c:v>
                </c:pt>
                <c:pt idx="12">
                  <c:v>11368</c:v>
                </c:pt>
                <c:pt idx="13">
                  <c:v>11951</c:v>
                </c:pt>
                <c:pt idx="14">
                  <c:v>11951</c:v>
                </c:pt>
                <c:pt idx="15">
                  <c:v>11951</c:v>
                </c:pt>
                <c:pt idx="16">
                  <c:v>11951</c:v>
                </c:pt>
                <c:pt idx="17">
                  <c:v>11977</c:v>
                </c:pt>
                <c:pt idx="18">
                  <c:v>11977</c:v>
                </c:pt>
                <c:pt idx="19">
                  <c:v>11977</c:v>
                </c:pt>
                <c:pt idx="20">
                  <c:v>13058.5</c:v>
                </c:pt>
                <c:pt idx="21">
                  <c:v>13058.5</c:v>
                </c:pt>
                <c:pt idx="22">
                  <c:v>14367.5</c:v>
                </c:pt>
              </c:numCache>
            </c:numRef>
          </c:xVal>
          <c:yVal>
            <c:numRef>
              <c:f>Active!$J$21:$J$420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A-42EB-BC11-226206744D5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7859</c:v>
                </c:pt>
                <c:pt idx="2">
                  <c:v>8397</c:v>
                </c:pt>
                <c:pt idx="3">
                  <c:v>10151.5</c:v>
                </c:pt>
                <c:pt idx="4">
                  <c:v>10151.5</c:v>
                </c:pt>
                <c:pt idx="5">
                  <c:v>10151.5</c:v>
                </c:pt>
                <c:pt idx="6">
                  <c:v>10179</c:v>
                </c:pt>
                <c:pt idx="7">
                  <c:v>11329</c:v>
                </c:pt>
                <c:pt idx="8">
                  <c:v>11329</c:v>
                </c:pt>
                <c:pt idx="9">
                  <c:v>11329</c:v>
                </c:pt>
                <c:pt idx="10">
                  <c:v>11368</c:v>
                </c:pt>
                <c:pt idx="11">
                  <c:v>11368</c:v>
                </c:pt>
                <c:pt idx="12">
                  <c:v>11368</c:v>
                </c:pt>
                <c:pt idx="13">
                  <c:v>11951</c:v>
                </c:pt>
                <c:pt idx="14">
                  <c:v>11951</c:v>
                </c:pt>
                <c:pt idx="15">
                  <c:v>11951</c:v>
                </c:pt>
                <c:pt idx="16">
                  <c:v>11951</c:v>
                </c:pt>
                <c:pt idx="17">
                  <c:v>11977</c:v>
                </c:pt>
                <c:pt idx="18">
                  <c:v>11977</c:v>
                </c:pt>
                <c:pt idx="19">
                  <c:v>11977</c:v>
                </c:pt>
                <c:pt idx="20">
                  <c:v>13058.5</c:v>
                </c:pt>
                <c:pt idx="21">
                  <c:v>13058.5</c:v>
                </c:pt>
                <c:pt idx="22">
                  <c:v>14367.5</c:v>
                </c:pt>
              </c:numCache>
            </c:numRef>
          </c:xVal>
          <c:yVal>
            <c:numRef>
              <c:f>Active!$K$21:$K$420</c:f>
              <c:numCache>
                <c:formatCode>General</c:formatCode>
                <c:ptCount val="400"/>
                <c:pt idx="0">
                  <c:v>0</c:v>
                </c:pt>
                <c:pt idx="1">
                  <c:v>-0.12413200000446523</c:v>
                </c:pt>
                <c:pt idx="2">
                  <c:v>-0.13699600000109058</c:v>
                </c:pt>
                <c:pt idx="3">
                  <c:v>-0.15760199977376033</c:v>
                </c:pt>
                <c:pt idx="4">
                  <c:v>-0.15700199986167718</c:v>
                </c:pt>
                <c:pt idx="5">
                  <c:v>-0.15650199977972079</c:v>
                </c:pt>
                <c:pt idx="6">
                  <c:v>-0.16147199999977602</c:v>
                </c:pt>
                <c:pt idx="7">
                  <c:v>-0.18387200000142911</c:v>
                </c:pt>
                <c:pt idx="8">
                  <c:v>-0.18137199999910081</c:v>
                </c:pt>
                <c:pt idx="9">
                  <c:v>-0.17987200000061421</c:v>
                </c:pt>
                <c:pt idx="10">
                  <c:v>-0.17972400000144262</c:v>
                </c:pt>
                <c:pt idx="11">
                  <c:v>-0.17422400000214111</c:v>
                </c:pt>
                <c:pt idx="12">
                  <c:v>-0.16752400000405032</c:v>
                </c:pt>
                <c:pt idx="13">
                  <c:v>-0.19716799999878276</c:v>
                </c:pt>
                <c:pt idx="14">
                  <c:v>-0.19356799999513896</c:v>
                </c:pt>
                <c:pt idx="15">
                  <c:v>-0.19086799999786308</c:v>
                </c:pt>
                <c:pt idx="16">
                  <c:v>-0.19006799999624491</c:v>
                </c:pt>
                <c:pt idx="17">
                  <c:v>-0.20113599993783282</c:v>
                </c:pt>
                <c:pt idx="18">
                  <c:v>-0.19783599995571421</c:v>
                </c:pt>
                <c:pt idx="19">
                  <c:v>-0.19333600014942931</c:v>
                </c:pt>
                <c:pt idx="20">
                  <c:v>-0.2100780000037048</c:v>
                </c:pt>
                <c:pt idx="21">
                  <c:v>-0.20607800000288989</c:v>
                </c:pt>
                <c:pt idx="22">
                  <c:v>-0.21108999980060617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A-42EB-BC11-226206744D5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7859</c:v>
                </c:pt>
                <c:pt idx="2">
                  <c:v>8397</c:v>
                </c:pt>
                <c:pt idx="3">
                  <c:v>10151.5</c:v>
                </c:pt>
                <c:pt idx="4">
                  <c:v>10151.5</c:v>
                </c:pt>
                <c:pt idx="5">
                  <c:v>10151.5</c:v>
                </c:pt>
                <c:pt idx="6">
                  <c:v>10179</c:v>
                </c:pt>
                <c:pt idx="7">
                  <c:v>11329</c:v>
                </c:pt>
                <c:pt idx="8">
                  <c:v>11329</c:v>
                </c:pt>
                <c:pt idx="9">
                  <c:v>11329</c:v>
                </c:pt>
                <c:pt idx="10">
                  <c:v>11368</c:v>
                </c:pt>
                <c:pt idx="11">
                  <c:v>11368</c:v>
                </c:pt>
                <c:pt idx="12">
                  <c:v>11368</c:v>
                </c:pt>
                <c:pt idx="13">
                  <c:v>11951</c:v>
                </c:pt>
                <c:pt idx="14">
                  <c:v>11951</c:v>
                </c:pt>
                <c:pt idx="15">
                  <c:v>11951</c:v>
                </c:pt>
                <c:pt idx="16">
                  <c:v>11951</c:v>
                </c:pt>
                <c:pt idx="17">
                  <c:v>11977</c:v>
                </c:pt>
                <c:pt idx="18">
                  <c:v>11977</c:v>
                </c:pt>
                <c:pt idx="19">
                  <c:v>11977</c:v>
                </c:pt>
                <c:pt idx="20">
                  <c:v>13058.5</c:v>
                </c:pt>
                <c:pt idx="21">
                  <c:v>13058.5</c:v>
                </c:pt>
                <c:pt idx="22">
                  <c:v>14367.5</c:v>
                </c:pt>
              </c:numCache>
            </c:numRef>
          </c:xVal>
          <c:yVal>
            <c:numRef>
              <c:f>Active!$L$21:$L$420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A-42EB-BC11-226206744D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7859</c:v>
                </c:pt>
                <c:pt idx="2">
                  <c:v>8397</c:v>
                </c:pt>
                <c:pt idx="3">
                  <c:v>10151.5</c:v>
                </c:pt>
                <c:pt idx="4">
                  <c:v>10151.5</c:v>
                </c:pt>
                <c:pt idx="5">
                  <c:v>10151.5</c:v>
                </c:pt>
                <c:pt idx="6">
                  <c:v>10179</c:v>
                </c:pt>
                <c:pt idx="7">
                  <c:v>11329</c:v>
                </c:pt>
                <c:pt idx="8">
                  <c:v>11329</c:v>
                </c:pt>
                <c:pt idx="9">
                  <c:v>11329</c:v>
                </c:pt>
                <c:pt idx="10">
                  <c:v>11368</c:v>
                </c:pt>
                <c:pt idx="11">
                  <c:v>11368</c:v>
                </c:pt>
                <c:pt idx="12">
                  <c:v>11368</c:v>
                </c:pt>
                <c:pt idx="13">
                  <c:v>11951</c:v>
                </c:pt>
                <c:pt idx="14">
                  <c:v>11951</c:v>
                </c:pt>
                <c:pt idx="15">
                  <c:v>11951</c:v>
                </c:pt>
                <c:pt idx="16">
                  <c:v>11951</c:v>
                </c:pt>
                <c:pt idx="17">
                  <c:v>11977</c:v>
                </c:pt>
                <c:pt idx="18">
                  <c:v>11977</c:v>
                </c:pt>
                <c:pt idx="19">
                  <c:v>11977</c:v>
                </c:pt>
                <c:pt idx="20">
                  <c:v>13058.5</c:v>
                </c:pt>
                <c:pt idx="21">
                  <c:v>13058.5</c:v>
                </c:pt>
                <c:pt idx="22">
                  <c:v>14367.5</c:v>
                </c:pt>
              </c:numCache>
            </c:numRef>
          </c:xVal>
          <c:yVal>
            <c:numRef>
              <c:f>Active!$M$21:$M$420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A-42EB-BC11-226206744D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7859</c:v>
                </c:pt>
                <c:pt idx="2">
                  <c:v>8397</c:v>
                </c:pt>
                <c:pt idx="3">
                  <c:v>10151.5</c:v>
                </c:pt>
                <c:pt idx="4">
                  <c:v>10151.5</c:v>
                </c:pt>
                <c:pt idx="5">
                  <c:v>10151.5</c:v>
                </c:pt>
                <c:pt idx="6">
                  <c:v>10179</c:v>
                </c:pt>
                <c:pt idx="7">
                  <c:v>11329</c:v>
                </c:pt>
                <c:pt idx="8">
                  <c:v>11329</c:v>
                </c:pt>
                <c:pt idx="9">
                  <c:v>11329</c:v>
                </c:pt>
                <c:pt idx="10">
                  <c:v>11368</c:v>
                </c:pt>
                <c:pt idx="11">
                  <c:v>11368</c:v>
                </c:pt>
                <c:pt idx="12">
                  <c:v>11368</c:v>
                </c:pt>
                <c:pt idx="13">
                  <c:v>11951</c:v>
                </c:pt>
                <c:pt idx="14">
                  <c:v>11951</c:v>
                </c:pt>
                <c:pt idx="15">
                  <c:v>11951</c:v>
                </c:pt>
                <c:pt idx="16">
                  <c:v>11951</c:v>
                </c:pt>
                <c:pt idx="17">
                  <c:v>11977</c:v>
                </c:pt>
                <c:pt idx="18">
                  <c:v>11977</c:v>
                </c:pt>
                <c:pt idx="19">
                  <c:v>11977</c:v>
                </c:pt>
                <c:pt idx="20">
                  <c:v>13058.5</c:v>
                </c:pt>
                <c:pt idx="21">
                  <c:v>13058.5</c:v>
                </c:pt>
                <c:pt idx="22">
                  <c:v>14367.5</c:v>
                </c:pt>
              </c:numCache>
            </c:numRef>
          </c:xVal>
          <c:yVal>
            <c:numRef>
              <c:f>Active!$N$21:$N$420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A-42EB-BC11-226206744D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7859</c:v>
                </c:pt>
                <c:pt idx="2">
                  <c:v>8397</c:v>
                </c:pt>
                <c:pt idx="3">
                  <c:v>10151.5</c:v>
                </c:pt>
                <c:pt idx="4">
                  <c:v>10151.5</c:v>
                </c:pt>
                <c:pt idx="5">
                  <c:v>10151.5</c:v>
                </c:pt>
                <c:pt idx="6">
                  <c:v>10179</c:v>
                </c:pt>
                <c:pt idx="7">
                  <c:v>11329</c:v>
                </c:pt>
                <c:pt idx="8">
                  <c:v>11329</c:v>
                </c:pt>
                <c:pt idx="9">
                  <c:v>11329</c:v>
                </c:pt>
                <c:pt idx="10">
                  <c:v>11368</c:v>
                </c:pt>
                <c:pt idx="11">
                  <c:v>11368</c:v>
                </c:pt>
                <c:pt idx="12">
                  <c:v>11368</c:v>
                </c:pt>
                <c:pt idx="13">
                  <c:v>11951</c:v>
                </c:pt>
                <c:pt idx="14">
                  <c:v>11951</c:v>
                </c:pt>
                <c:pt idx="15">
                  <c:v>11951</c:v>
                </c:pt>
                <c:pt idx="16">
                  <c:v>11951</c:v>
                </c:pt>
                <c:pt idx="17">
                  <c:v>11977</c:v>
                </c:pt>
                <c:pt idx="18">
                  <c:v>11977</c:v>
                </c:pt>
                <c:pt idx="19">
                  <c:v>11977</c:v>
                </c:pt>
                <c:pt idx="20">
                  <c:v>13058.5</c:v>
                </c:pt>
                <c:pt idx="21">
                  <c:v>13058.5</c:v>
                </c:pt>
                <c:pt idx="22">
                  <c:v>14367.5</c:v>
                </c:pt>
              </c:numCache>
            </c:numRef>
          </c:xVal>
          <c:yVal>
            <c:numRef>
              <c:f>Active!$O$21:$O$420</c:f>
              <c:numCache>
                <c:formatCode>General</c:formatCode>
                <c:ptCount val="400"/>
                <c:pt idx="0">
                  <c:v>-1.3472716474033364E-3</c:v>
                </c:pt>
                <c:pt idx="1">
                  <c:v>-0.12498879208509758</c:v>
                </c:pt>
                <c:pt idx="2">
                  <c:v>-0.13345286359489267</c:v>
                </c:pt>
                <c:pt idx="3">
                  <c:v>-0.16105549085127827</c:v>
                </c:pt>
                <c:pt idx="4">
                  <c:v>-0.16105549085127827</c:v>
                </c:pt>
                <c:pt idx="5">
                  <c:v>-0.16105549085127827</c:v>
                </c:pt>
                <c:pt idx="6">
                  <c:v>-0.16148813391172318</c:v>
                </c:pt>
                <c:pt idx="7">
                  <c:v>-0.17958048007578328</c:v>
                </c:pt>
                <c:pt idx="8">
                  <c:v>-0.17958048007578328</c:v>
                </c:pt>
                <c:pt idx="9">
                  <c:v>-0.17958048007578328</c:v>
                </c:pt>
                <c:pt idx="10">
                  <c:v>-0.18019404659786881</c:v>
                </c:pt>
                <c:pt idx="11">
                  <c:v>-0.18019404659786881</c:v>
                </c:pt>
                <c:pt idx="12">
                  <c:v>-0.18019404659786881</c:v>
                </c:pt>
                <c:pt idx="13">
                  <c:v>-0.18936607947930101</c:v>
                </c:pt>
                <c:pt idx="14">
                  <c:v>-0.18936607947930101</c:v>
                </c:pt>
                <c:pt idx="15">
                  <c:v>-0.18936607947930101</c:v>
                </c:pt>
                <c:pt idx="16">
                  <c:v>-0.18936607947930101</c:v>
                </c:pt>
                <c:pt idx="17">
                  <c:v>-0.18977512382735803</c:v>
                </c:pt>
                <c:pt idx="18">
                  <c:v>-0.18977512382735803</c:v>
                </c:pt>
                <c:pt idx="19">
                  <c:v>-0.18977512382735803</c:v>
                </c:pt>
                <c:pt idx="20">
                  <c:v>-0.20678979545903717</c:v>
                </c:pt>
                <c:pt idx="21">
                  <c:v>-0.20678979545903717</c:v>
                </c:pt>
                <c:pt idx="22">
                  <c:v>-0.22738360513621514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A-42EB-BC11-226206744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5568"/>
        <c:axId val="1"/>
      </c:scatterChart>
      <c:valAx>
        <c:axId val="71768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5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7853069254873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9F56D6-27B6-42AA-1F44-1C8C771E4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>
        <v>50775.505100000002</v>
      </c>
      <c r="D4" s="6">
        <v>0.61406799999999995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50775.505100000002</v>
      </c>
    </row>
    <row r="8" spans="1:6" x14ac:dyDescent="0.2">
      <c r="A8" s="1" t="s">
        <v>8</v>
      </c>
      <c r="C8" s="1">
        <f>+D4</f>
        <v>0.61406799999999995</v>
      </c>
    </row>
    <row r="9" spans="1:6" x14ac:dyDescent="0.2">
      <c r="A9" s="9" t="s">
        <v>9</v>
      </c>
      <c r="B9" s="10">
        <v>21</v>
      </c>
      <c r="C9" s="11" t="str">
        <f>"F"&amp;B9</f>
        <v>F21</v>
      </c>
      <c r="D9" s="12" t="str">
        <f>"G"&amp;B9</f>
        <v>G21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INTERCEPT(INDIRECT($D$9):G990,INDIRECT($C$9):F990)</f>
        <v>-1.3472716474033364E-3</v>
      </c>
      <c r="D11" s="3"/>
      <c r="E11"/>
    </row>
    <row r="12" spans="1:6" x14ac:dyDescent="0.2">
      <c r="A12" t="s">
        <v>13</v>
      </c>
      <c r="B12"/>
      <c r="C12" s="14">
        <f ca="1">SLOPE(INDIRECT($D$9):G990,INDIRECT($C$9):F990)</f>
        <v>-1.5732474925269658E-5</v>
      </c>
      <c r="D12" s="3"/>
      <c r="E12"/>
    </row>
    <row r="13" spans="1:6" x14ac:dyDescent="0.2">
      <c r="A13" t="s">
        <v>14</v>
      </c>
      <c r="B13"/>
      <c r="C13" s="3" t="s">
        <v>15</v>
      </c>
    </row>
    <row r="14" spans="1:6" x14ac:dyDescent="0.2">
      <c r="A14"/>
      <c r="B14"/>
      <c r="C14"/>
    </row>
    <row r="15" spans="1:6" x14ac:dyDescent="0.2">
      <c r="A15" s="15" t="s">
        <v>16</v>
      </c>
      <c r="B15"/>
      <c r="C15" s="16">
        <f ca="1">(C7+C11)+(C8+C12)*INT(MAX(F21:F3531))</f>
        <v>59597.592680261107</v>
      </c>
      <c r="E15" s="9" t="s">
        <v>17</v>
      </c>
      <c r="F15" s="8">
        <v>1</v>
      </c>
    </row>
    <row r="16" spans="1:6" x14ac:dyDescent="0.2">
      <c r="A16" s="15" t="s">
        <v>18</v>
      </c>
      <c r="B16"/>
      <c r="C16" s="16">
        <f ca="1">+C8+C12</f>
        <v>0.61405226752507469</v>
      </c>
      <c r="E16" s="9" t="s">
        <v>19</v>
      </c>
      <c r="F16" s="14">
        <f ca="1">NOW()+15018.5+$C$5/24</f>
        <v>60370.724932754631</v>
      </c>
    </row>
    <row r="17" spans="1:17" x14ac:dyDescent="0.2">
      <c r="A17" s="9" t="s">
        <v>20</v>
      </c>
      <c r="B17"/>
      <c r="C17">
        <f>COUNT(C21:C2189)</f>
        <v>23</v>
      </c>
      <c r="E17" s="9" t="s">
        <v>21</v>
      </c>
      <c r="F17" s="14">
        <f ca="1">ROUND(2*(F16-$C$7)/$C$8,0)/2+F15</f>
        <v>15626.5</v>
      </c>
    </row>
    <row r="18" spans="1:17" x14ac:dyDescent="0.2">
      <c r="A18" s="15" t="s">
        <v>22</v>
      </c>
      <c r="B18"/>
      <c r="C18" s="17">
        <f ca="1">+C15</f>
        <v>59597.592680261107</v>
      </c>
      <c r="D18" s="18">
        <f ca="1">+C16</f>
        <v>0.61405226752507469</v>
      </c>
      <c r="E18" s="9" t="s">
        <v>23</v>
      </c>
      <c r="F18" s="12">
        <f ca="1">ROUND(2*(F16-$C$15)/$C$16,0)/2+F15</f>
        <v>1260</v>
      </c>
    </row>
    <row r="19" spans="1:17" x14ac:dyDescent="0.2">
      <c r="E19" s="9" t="s">
        <v>24</v>
      </c>
      <c r="F19" s="19">
        <f ca="1">+$C$15+$C$16*F18-15018.5-$C$5/24</f>
        <v>45353.194370676036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3" t="s">
        <v>41</v>
      </c>
    </row>
    <row r="21" spans="1:17" x14ac:dyDescent="0.2">
      <c r="A21" s="1" t="s">
        <v>42</v>
      </c>
      <c r="C21" s="21">
        <v>50775.505100000002</v>
      </c>
      <c r="D21" s="21" t="s">
        <v>15</v>
      </c>
      <c r="E21" s="1">
        <f t="shared" ref="E21:E40" si="0">+(C21-C$7)/C$8</f>
        <v>0</v>
      </c>
      <c r="F21" s="1">
        <f>ROUND(2*E21,0)/2</f>
        <v>0</v>
      </c>
      <c r="G21" s="1">
        <f t="shared" ref="G21:G40" si="1">+C21-(C$7+F21*C$8)</f>
        <v>0</v>
      </c>
      <c r="K21" s="1">
        <f t="shared" ref="K21:K40" si="2">+G21</f>
        <v>0</v>
      </c>
      <c r="O21" s="1">
        <f t="shared" ref="O21:O40" ca="1" si="3">+C$11+C$12*$F21</f>
        <v>-1.3472716474033364E-3</v>
      </c>
      <c r="Q21" s="22">
        <f t="shared" ref="Q21:Q40" si="4">+C21-15018.5</f>
        <v>35757.005100000002</v>
      </c>
    </row>
    <row r="22" spans="1:17" x14ac:dyDescent="0.2">
      <c r="A22" s="23" t="s">
        <v>43</v>
      </c>
      <c r="B22" s="24" t="s">
        <v>44</v>
      </c>
      <c r="C22" s="25">
        <v>55601.341379999998</v>
      </c>
      <c r="D22" s="25">
        <v>1E-3</v>
      </c>
      <c r="E22" s="1">
        <f t="shared" si="0"/>
        <v>7858.7978530065011</v>
      </c>
      <c r="F22" s="1">
        <f>ROUND(2*E22,0)/2</f>
        <v>7859</v>
      </c>
      <c r="G22" s="1">
        <f t="shared" si="1"/>
        <v>-0.12413200000446523</v>
      </c>
      <c r="K22" s="1">
        <f t="shared" si="2"/>
        <v>-0.12413200000446523</v>
      </c>
      <c r="O22" s="1">
        <f t="shared" ca="1" si="3"/>
        <v>-0.12498879208509758</v>
      </c>
      <c r="Q22" s="22">
        <f t="shared" si="4"/>
        <v>40582.841379999998</v>
      </c>
    </row>
    <row r="23" spans="1:17" x14ac:dyDescent="0.2">
      <c r="A23" s="26" t="s">
        <v>45</v>
      </c>
      <c r="B23" s="27" t="s">
        <v>44</v>
      </c>
      <c r="C23" s="26">
        <v>55931.697099999998</v>
      </c>
      <c r="D23" s="26">
        <v>5.9999999999999995E-4</v>
      </c>
      <c r="E23" s="1">
        <f t="shared" si="0"/>
        <v>8396.7769041864995</v>
      </c>
      <c r="F23" s="1">
        <f>ROUND(2*E23,0)/2</f>
        <v>8397</v>
      </c>
      <c r="G23" s="1">
        <f t="shared" si="1"/>
        <v>-0.13699600000109058</v>
      </c>
      <c r="K23" s="1">
        <f t="shared" si="2"/>
        <v>-0.13699600000109058</v>
      </c>
      <c r="O23" s="1">
        <f t="shared" ca="1" si="3"/>
        <v>-0.13345286359489267</v>
      </c>
      <c r="Q23" s="22">
        <f t="shared" si="4"/>
        <v>40913.197099999998</v>
      </c>
    </row>
    <row r="24" spans="1:17" x14ac:dyDescent="0.2">
      <c r="A24" s="28" t="s">
        <v>46</v>
      </c>
      <c r="B24" s="29" t="s">
        <v>44</v>
      </c>
      <c r="C24" s="28">
        <v>57009.058800000232</v>
      </c>
      <c r="D24" s="28" t="s">
        <v>47</v>
      </c>
      <c r="E24" s="1">
        <f t="shared" si="0"/>
        <v>10151.243347642656</v>
      </c>
      <c r="F24" s="30">
        <f t="shared" ref="F24:F42" si="5">ROUND(2*E24,0)/2+0.5</f>
        <v>10151.5</v>
      </c>
      <c r="G24" s="1">
        <f t="shared" si="1"/>
        <v>-0.15760199977376033</v>
      </c>
      <c r="K24" s="1">
        <f t="shared" si="2"/>
        <v>-0.15760199977376033</v>
      </c>
      <c r="O24" s="1">
        <f t="shared" ca="1" si="3"/>
        <v>-0.16105549085127827</v>
      </c>
      <c r="Q24" s="22">
        <f t="shared" si="4"/>
        <v>41990.558800000232</v>
      </c>
    </row>
    <row r="25" spans="1:17" x14ac:dyDescent="0.2">
      <c r="A25" s="28" t="s">
        <v>46</v>
      </c>
      <c r="B25" s="29" t="s">
        <v>44</v>
      </c>
      <c r="C25" s="28">
        <v>57009.059400000144</v>
      </c>
      <c r="D25" s="28" t="s">
        <v>48</v>
      </c>
      <c r="E25" s="1">
        <f t="shared" si="0"/>
        <v>10151.244324732997</v>
      </c>
      <c r="F25" s="30">
        <f t="shared" si="5"/>
        <v>10151.5</v>
      </c>
      <c r="G25" s="1">
        <f t="shared" si="1"/>
        <v>-0.15700199986167718</v>
      </c>
      <c r="K25" s="1">
        <f t="shared" si="2"/>
        <v>-0.15700199986167718</v>
      </c>
      <c r="O25" s="1">
        <f t="shared" ca="1" si="3"/>
        <v>-0.16105549085127827</v>
      </c>
      <c r="Q25" s="22">
        <f t="shared" si="4"/>
        <v>41990.559400000144</v>
      </c>
    </row>
    <row r="26" spans="1:17" x14ac:dyDescent="0.2">
      <c r="A26" s="28" t="s">
        <v>46</v>
      </c>
      <c r="B26" s="29" t="s">
        <v>44</v>
      </c>
      <c r="C26" s="28">
        <v>57009.059900000226</v>
      </c>
      <c r="D26" s="28" t="s">
        <v>49</v>
      </c>
      <c r="E26" s="1">
        <f t="shared" si="0"/>
        <v>10151.245138975202</v>
      </c>
      <c r="F26" s="30">
        <f t="shared" si="5"/>
        <v>10151.5</v>
      </c>
      <c r="G26" s="1">
        <f t="shared" si="1"/>
        <v>-0.15650199977972079</v>
      </c>
      <c r="K26" s="1">
        <f t="shared" si="2"/>
        <v>-0.15650199977972079</v>
      </c>
      <c r="O26" s="1">
        <f t="shared" ca="1" si="3"/>
        <v>-0.16105549085127827</v>
      </c>
      <c r="Q26" s="22">
        <f t="shared" si="4"/>
        <v>41990.559900000226</v>
      </c>
    </row>
    <row r="27" spans="1:17" x14ac:dyDescent="0.2">
      <c r="A27" s="31" t="s">
        <v>50</v>
      </c>
      <c r="B27" s="32" t="s">
        <v>51</v>
      </c>
      <c r="C27" s="31">
        <v>57025.941800000001</v>
      </c>
      <c r="D27" s="31" t="s">
        <v>52</v>
      </c>
      <c r="E27" s="1">
        <f t="shared" si="0"/>
        <v>10178.73704540865</v>
      </c>
      <c r="F27" s="30">
        <f t="shared" si="5"/>
        <v>10179</v>
      </c>
      <c r="G27" s="1">
        <f t="shared" si="1"/>
        <v>-0.16147199999977602</v>
      </c>
      <c r="K27" s="1">
        <f t="shared" si="2"/>
        <v>-0.16147199999977602</v>
      </c>
      <c r="O27" s="1">
        <f t="shared" ca="1" si="3"/>
        <v>-0.16148813391172318</v>
      </c>
      <c r="Q27" s="22">
        <f t="shared" si="4"/>
        <v>42007.441800000001</v>
      </c>
    </row>
    <row r="28" spans="1:17" x14ac:dyDescent="0.2">
      <c r="A28" s="28" t="s">
        <v>53</v>
      </c>
      <c r="B28" s="29" t="s">
        <v>44</v>
      </c>
      <c r="C28" s="28">
        <v>57732.097600000001</v>
      </c>
      <c r="D28" s="28" t="s">
        <v>52</v>
      </c>
      <c r="E28" s="1">
        <f t="shared" si="0"/>
        <v>11328.700567363874</v>
      </c>
      <c r="F28" s="30">
        <f t="shared" si="5"/>
        <v>11329</v>
      </c>
      <c r="G28" s="1">
        <f t="shared" si="1"/>
        <v>-0.18387200000142911</v>
      </c>
      <c r="K28" s="1">
        <f t="shared" si="2"/>
        <v>-0.18387200000142911</v>
      </c>
      <c r="O28" s="1">
        <f t="shared" ca="1" si="3"/>
        <v>-0.17958048007578328</v>
      </c>
      <c r="Q28" s="22">
        <f t="shared" si="4"/>
        <v>42713.597600000001</v>
      </c>
    </row>
    <row r="29" spans="1:17" x14ac:dyDescent="0.2">
      <c r="A29" s="28" t="s">
        <v>53</v>
      </c>
      <c r="B29" s="29" t="s">
        <v>44</v>
      </c>
      <c r="C29" s="28">
        <v>57732.100100000003</v>
      </c>
      <c r="D29" s="28" t="s">
        <v>49</v>
      </c>
      <c r="E29" s="1">
        <f t="shared" si="0"/>
        <v>11328.704638574232</v>
      </c>
      <c r="F29" s="30">
        <f t="shared" si="5"/>
        <v>11329</v>
      </c>
      <c r="G29" s="1">
        <f t="shared" si="1"/>
        <v>-0.18137199999910081</v>
      </c>
      <c r="K29" s="1">
        <f t="shared" si="2"/>
        <v>-0.18137199999910081</v>
      </c>
      <c r="O29" s="1">
        <f t="shared" ca="1" si="3"/>
        <v>-0.17958048007578328</v>
      </c>
      <c r="Q29" s="22">
        <f t="shared" si="4"/>
        <v>42713.600100000003</v>
      </c>
    </row>
    <row r="30" spans="1:17" x14ac:dyDescent="0.2">
      <c r="A30" s="28" t="s">
        <v>53</v>
      </c>
      <c r="B30" s="29" t="s">
        <v>44</v>
      </c>
      <c r="C30" s="28">
        <v>57732.101600000002</v>
      </c>
      <c r="D30" s="28" t="s">
        <v>47</v>
      </c>
      <c r="E30" s="1">
        <f t="shared" si="0"/>
        <v>11328.707081300443</v>
      </c>
      <c r="F30" s="30">
        <f t="shared" si="5"/>
        <v>11329</v>
      </c>
      <c r="G30" s="1">
        <f t="shared" si="1"/>
        <v>-0.17987200000061421</v>
      </c>
      <c r="K30" s="1">
        <f t="shared" si="2"/>
        <v>-0.17987200000061421</v>
      </c>
      <c r="O30" s="1">
        <f t="shared" ca="1" si="3"/>
        <v>-0.17958048007578328</v>
      </c>
      <c r="Q30" s="22">
        <f t="shared" si="4"/>
        <v>42713.601600000002</v>
      </c>
    </row>
    <row r="31" spans="1:17" x14ac:dyDescent="0.2">
      <c r="A31" s="33" t="s">
        <v>54</v>
      </c>
      <c r="B31" s="34" t="s">
        <v>44</v>
      </c>
      <c r="C31" s="35">
        <v>57756.0504</v>
      </c>
      <c r="D31" s="36" t="s">
        <v>47</v>
      </c>
      <c r="E31" s="1">
        <f t="shared" si="0"/>
        <v>11367.707322316093</v>
      </c>
      <c r="F31" s="30">
        <f t="shared" si="5"/>
        <v>11368</v>
      </c>
      <c r="G31" s="1">
        <f t="shared" si="1"/>
        <v>-0.17972400000144262</v>
      </c>
      <c r="K31" s="1">
        <f t="shared" si="2"/>
        <v>-0.17972400000144262</v>
      </c>
      <c r="O31" s="1">
        <f t="shared" ca="1" si="3"/>
        <v>-0.18019404659786881</v>
      </c>
      <c r="Q31" s="22">
        <f t="shared" si="4"/>
        <v>42737.5504</v>
      </c>
    </row>
    <row r="32" spans="1:17" x14ac:dyDescent="0.2">
      <c r="A32" s="33" t="s">
        <v>54</v>
      </c>
      <c r="B32" s="34" t="s">
        <v>44</v>
      </c>
      <c r="C32" s="35">
        <v>57756.055899999999</v>
      </c>
      <c r="D32" s="36" t="s">
        <v>49</v>
      </c>
      <c r="E32" s="1">
        <f t="shared" si="0"/>
        <v>11367.716278978873</v>
      </c>
      <c r="F32" s="30">
        <f t="shared" si="5"/>
        <v>11368</v>
      </c>
      <c r="G32" s="1">
        <f t="shared" si="1"/>
        <v>-0.17422400000214111</v>
      </c>
      <c r="K32" s="1">
        <f t="shared" si="2"/>
        <v>-0.17422400000214111</v>
      </c>
      <c r="O32" s="1">
        <f t="shared" ca="1" si="3"/>
        <v>-0.18019404659786881</v>
      </c>
      <c r="Q32" s="22">
        <f t="shared" si="4"/>
        <v>42737.555899999999</v>
      </c>
    </row>
    <row r="33" spans="1:17" x14ac:dyDescent="0.2">
      <c r="A33" s="33" t="s">
        <v>54</v>
      </c>
      <c r="B33" s="34" t="s">
        <v>44</v>
      </c>
      <c r="C33" s="35">
        <v>57756.062599999997</v>
      </c>
      <c r="D33" s="36" t="s">
        <v>52</v>
      </c>
      <c r="E33" s="1">
        <f t="shared" si="0"/>
        <v>11367.727189822619</v>
      </c>
      <c r="F33" s="30">
        <f t="shared" si="5"/>
        <v>11368</v>
      </c>
      <c r="G33" s="1">
        <f t="shared" si="1"/>
        <v>-0.16752400000405032</v>
      </c>
      <c r="K33" s="1">
        <f t="shared" si="2"/>
        <v>-0.16752400000405032</v>
      </c>
      <c r="O33" s="1">
        <f t="shared" ca="1" si="3"/>
        <v>-0.18019404659786881</v>
      </c>
      <c r="Q33" s="22">
        <f t="shared" si="4"/>
        <v>42737.562599999997</v>
      </c>
    </row>
    <row r="34" spans="1:17" x14ac:dyDescent="0.2">
      <c r="A34" s="33" t="s">
        <v>54</v>
      </c>
      <c r="B34" s="34" t="s">
        <v>44</v>
      </c>
      <c r="C34" s="35">
        <v>58114.034599999999</v>
      </c>
      <c r="D34" s="36" t="s">
        <v>52</v>
      </c>
      <c r="E34" s="1">
        <f t="shared" si="0"/>
        <v>11950.678915038721</v>
      </c>
      <c r="F34" s="30">
        <f t="shared" si="5"/>
        <v>11951</v>
      </c>
      <c r="G34" s="1">
        <f t="shared" si="1"/>
        <v>-0.19716799999878276</v>
      </c>
      <c r="K34" s="1">
        <f t="shared" si="2"/>
        <v>-0.19716799999878276</v>
      </c>
      <c r="O34" s="1">
        <f t="shared" ca="1" si="3"/>
        <v>-0.18936607947930101</v>
      </c>
      <c r="Q34" s="22">
        <f t="shared" si="4"/>
        <v>43095.534599999999</v>
      </c>
    </row>
    <row r="35" spans="1:17" x14ac:dyDescent="0.2">
      <c r="A35" s="33" t="s">
        <v>54</v>
      </c>
      <c r="B35" s="34" t="s">
        <v>44</v>
      </c>
      <c r="C35" s="35">
        <v>58114.038200000003</v>
      </c>
      <c r="D35" s="36" t="s">
        <v>49</v>
      </c>
      <c r="E35" s="1">
        <f t="shared" si="0"/>
        <v>11950.684777581639</v>
      </c>
      <c r="F35" s="30">
        <f t="shared" si="5"/>
        <v>11951</v>
      </c>
      <c r="G35" s="1">
        <f t="shared" si="1"/>
        <v>-0.19356799999513896</v>
      </c>
      <c r="K35" s="1">
        <f t="shared" si="2"/>
        <v>-0.19356799999513896</v>
      </c>
      <c r="O35" s="1">
        <f t="shared" ca="1" si="3"/>
        <v>-0.18936607947930101</v>
      </c>
      <c r="Q35" s="22">
        <f t="shared" si="4"/>
        <v>43095.538200000003</v>
      </c>
    </row>
    <row r="36" spans="1:17" x14ac:dyDescent="0.2">
      <c r="A36" s="33" t="s">
        <v>54</v>
      </c>
      <c r="B36" s="34" t="s">
        <v>44</v>
      </c>
      <c r="C36" s="35">
        <v>58114.0409</v>
      </c>
      <c r="D36" s="36" t="s">
        <v>55</v>
      </c>
      <c r="E36" s="1">
        <f t="shared" si="0"/>
        <v>11950.689174488816</v>
      </c>
      <c r="F36" s="30">
        <f t="shared" si="5"/>
        <v>11951</v>
      </c>
      <c r="G36" s="1">
        <f t="shared" si="1"/>
        <v>-0.19086799999786308</v>
      </c>
      <c r="K36" s="1">
        <f t="shared" si="2"/>
        <v>-0.19086799999786308</v>
      </c>
      <c r="O36" s="1">
        <f t="shared" ca="1" si="3"/>
        <v>-0.18936607947930101</v>
      </c>
      <c r="Q36" s="22">
        <f t="shared" si="4"/>
        <v>43095.5409</v>
      </c>
    </row>
    <row r="37" spans="1:17" x14ac:dyDescent="0.2">
      <c r="A37" s="33" t="s">
        <v>54</v>
      </c>
      <c r="B37" s="34" t="s">
        <v>44</v>
      </c>
      <c r="C37" s="35">
        <v>58114.041700000002</v>
      </c>
      <c r="D37" s="36" t="s">
        <v>47</v>
      </c>
      <c r="E37" s="1">
        <f t="shared" si="0"/>
        <v>11950.690477276132</v>
      </c>
      <c r="F37" s="30">
        <f t="shared" si="5"/>
        <v>11951</v>
      </c>
      <c r="G37" s="1">
        <f t="shared" si="1"/>
        <v>-0.19006799999624491</v>
      </c>
      <c r="K37" s="1">
        <f t="shared" si="2"/>
        <v>-0.19006799999624491</v>
      </c>
      <c r="O37" s="1">
        <f t="shared" ca="1" si="3"/>
        <v>-0.18936607947930101</v>
      </c>
      <c r="Q37" s="22">
        <f t="shared" si="4"/>
        <v>43095.541700000002</v>
      </c>
    </row>
    <row r="38" spans="1:17" x14ac:dyDescent="0.2">
      <c r="A38" s="28" t="s">
        <v>56</v>
      </c>
      <c r="B38" s="29" t="s">
        <v>44</v>
      </c>
      <c r="C38" s="28">
        <v>58129.996400000062</v>
      </c>
      <c r="D38" s="28" t="s">
        <v>15</v>
      </c>
      <c r="E38" s="1">
        <f t="shared" si="0"/>
        <v>11976.672453213749</v>
      </c>
      <c r="F38" s="30">
        <f t="shared" si="5"/>
        <v>11977</v>
      </c>
      <c r="G38" s="1">
        <f t="shared" si="1"/>
        <v>-0.20113599993783282</v>
      </c>
      <c r="K38" s="1">
        <f t="shared" si="2"/>
        <v>-0.20113599993783282</v>
      </c>
      <c r="O38" s="1">
        <f t="shared" ca="1" si="3"/>
        <v>-0.18977512382735803</v>
      </c>
      <c r="Q38" s="22">
        <f t="shared" si="4"/>
        <v>43111.496400000062</v>
      </c>
    </row>
    <row r="39" spans="1:17" x14ac:dyDescent="0.2">
      <c r="A39" s="28" t="s">
        <v>56</v>
      </c>
      <c r="B39" s="29" t="s">
        <v>44</v>
      </c>
      <c r="C39" s="28">
        <v>58129.999700000044</v>
      </c>
      <c r="D39" s="28" t="s">
        <v>15</v>
      </c>
      <c r="E39" s="1">
        <f t="shared" si="0"/>
        <v>11976.677827211388</v>
      </c>
      <c r="F39" s="30">
        <f t="shared" si="5"/>
        <v>11977</v>
      </c>
      <c r="G39" s="1">
        <f t="shared" si="1"/>
        <v>-0.19783599995571421</v>
      </c>
      <c r="K39" s="1">
        <f t="shared" si="2"/>
        <v>-0.19783599995571421</v>
      </c>
      <c r="O39" s="1">
        <f t="shared" ca="1" si="3"/>
        <v>-0.18977512382735803</v>
      </c>
      <c r="Q39" s="22">
        <f t="shared" si="4"/>
        <v>43111.499700000044</v>
      </c>
    </row>
    <row r="40" spans="1:17" x14ac:dyDescent="0.2">
      <c r="A40" s="28" t="s">
        <v>56</v>
      </c>
      <c r="B40" s="29" t="s">
        <v>44</v>
      </c>
      <c r="C40" s="28">
        <v>58130.00419999985</v>
      </c>
      <c r="D40" s="28" t="s">
        <v>15</v>
      </c>
      <c r="E40" s="1">
        <f t="shared" si="0"/>
        <v>11976.68515538971</v>
      </c>
      <c r="F40" s="30">
        <f t="shared" si="5"/>
        <v>11977</v>
      </c>
      <c r="G40" s="1">
        <f t="shared" si="1"/>
        <v>-0.19333600014942931</v>
      </c>
      <c r="K40" s="1">
        <f t="shared" si="2"/>
        <v>-0.19333600014942931</v>
      </c>
      <c r="O40" s="1">
        <f t="shared" ca="1" si="3"/>
        <v>-0.18977512382735803</v>
      </c>
      <c r="Q40" s="22">
        <f t="shared" si="4"/>
        <v>43111.50419999985</v>
      </c>
    </row>
    <row r="41" spans="1:17" x14ac:dyDescent="0.2">
      <c r="A41" s="37" t="s">
        <v>57</v>
      </c>
      <c r="B41" s="38" t="s">
        <v>51</v>
      </c>
      <c r="C41" s="39">
        <v>58794.101999999999</v>
      </c>
      <c r="D41" s="39" t="s">
        <v>52</v>
      </c>
      <c r="E41" s="1">
        <f>+(C41-C$7)/C$8</f>
        <v>13058.15789130845</v>
      </c>
      <c r="F41" s="1">
        <f t="shared" si="5"/>
        <v>13058.5</v>
      </c>
      <c r="G41" s="1">
        <f>+C41-(C$7+F41*C$8)</f>
        <v>-0.2100780000037048</v>
      </c>
      <c r="K41" s="1">
        <f>+G41</f>
        <v>-0.2100780000037048</v>
      </c>
      <c r="O41" s="1">
        <f ca="1">+C$11+C$12*$F41</f>
        <v>-0.20678979545903717</v>
      </c>
      <c r="Q41" s="22">
        <f>+C41-15018.5</f>
        <v>43775.601999999999</v>
      </c>
    </row>
    <row r="42" spans="1:17" x14ac:dyDescent="0.2">
      <c r="A42" s="37" t="s">
        <v>57</v>
      </c>
      <c r="B42" s="38" t="s">
        <v>51</v>
      </c>
      <c r="C42" s="39">
        <v>58794.106</v>
      </c>
      <c r="D42" s="39" t="s">
        <v>47</v>
      </c>
      <c r="E42" s="1">
        <f>+(C42-C$7)/C$8</f>
        <v>13058.164405245019</v>
      </c>
      <c r="F42" s="1">
        <f t="shared" si="5"/>
        <v>13058.5</v>
      </c>
      <c r="G42" s="1">
        <f>+C42-(C$7+F42*C$8)</f>
        <v>-0.20607800000288989</v>
      </c>
      <c r="K42" s="1">
        <f>+G42</f>
        <v>-0.20607800000288989</v>
      </c>
      <c r="O42" s="1">
        <f ca="1">+C$11+C$12*$F42</f>
        <v>-0.20678979545903717</v>
      </c>
      <c r="Q42" s="22">
        <f>+C42-15018.5</f>
        <v>43775.606</v>
      </c>
    </row>
    <row r="43" spans="1:17" x14ac:dyDescent="0.2">
      <c r="A43" s="40" t="s">
        <v>58</v>
      </c>
      <c r="B43" s="41" t="s">
        <v>51</v>
      </c>
      <c r="C43" s="42">
        <v>59597.916000000201</v>
      </c>
      <c r="E43" s="1">
        <f>+(C43-C$7)/C$8</f>
        <v>14367.156243282829</v>
      </c>
      <c r="F43" s="1">
        <f t="shared" ref="F43" si="6">ROUND(2*E43,0)/2+0.5</f>
        <v>14367.5</v>
      </c>
      <c r="G43" s="1">
        <f>+C43-(C$7+F43*C$8)</f>
        <v>-0.21108999980060617</v>
      </c>
      <c r="K43" s="1">
        <f>+G43</f>
        <v>-0.21108999980060617</v>
      </c>
      <c r="O43" s="1">
        <f ca="1">+C$11+C$12*$F43</f>
        <v>-0.22738360513621514</v>
      </c>
      <c r="Q43" s="22">
        <f>+C43-15018.5</f>
        <v>44579.416000000201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2023-08-22T06:24:48Z</dcterms:created>
  <dcterms:modified xsi:type="dcterms:W3CDTF">2024-03-01T04:23:54Z</dcterms:modified>
</cp:coreProperties>
</file>