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9D7F3236-15D0-4656-B2CC-CD1711151415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E23" i="1"/>
  <c r="F23" i="1"/>
  <c r="G23" i="1"/>
  <c r="I23" i="1"/>
  <c r="G11" i="1"/>
  <c r="F11" i="1"/>
  <c r="Q22" i="1"/>
  <c r="Q23" i="1"/>
  <c r="C21" i="1"/>
  <c r="E21" i="1"/>
  <c r="F21" i="1"/>
  <c r="E14" i="1"/>
  <c r="E15" i="1" s="1"/>
  <c r="Q21" i="1"/>
  <c r="C17" i="1"/>
  <c r="G21" i="1"/>
  <c r="H21" i="1"/>
  <c r="C12" i="1"/>
  <c r="C16" i="1" l="1"/>
  <c r="D18" i="1" s="1"/>
  <c r="C11" i="1"/>
  <c r="C15" i="1" l="1"/>
  <c r="O22" i="1"/>
  <c r="O21" i="1"/>
  <c r="O23" i="1"/>
  <c r="C18" i="1" l="1"/>
  <c r="E16" i="1"/>
  <c r="E17" i="1" s="1"/>
</calcChain>
</file>

<file path=xl/sharedStrings.xml><?xml version="1.0" encoding="utf-8"?>
<sst xmlns="http://schemas.openxmlformats.org/spreadsheetml/2006/main" count="54" uniqueCount="48">
  <si>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</si>
  <si>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</si>
  <si>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</si>
  <si>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</si>
  <si>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</si>
  <si>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</si>
  <si>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</si>
  <si>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</si>
  <si>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</si>
  <si>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</si>
  <si>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</si>
  <si>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</si>
  <si>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</si>
  <si>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</si>
  <si>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</si>
  <si>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</si>
  <si>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</si>
  <si>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</si>
  <si>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</si>
  <si>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</si>
  <si>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</si>
  <si>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</si>
  <si>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</si>
  <si>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</si>
  <si>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</si>
  <si>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</si>
  <si>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</si>
  <si>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</si>
  <si>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</si>
  <si>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</si>
  <si>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</si>
  <si>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</si>
  <si>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</si>
  <si>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</si>
  <si>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</si>
  <si>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</si>
  <si>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</si>
  <si>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</si>
  <si>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</si>
  <si>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</si>
  <si>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</si>
  <si>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VSX</t>
  </si>
  <si>
    <t>V1642 Ori / GSC 0101-1622</t>
  </si>
  <si>
    <t>EA</t>
  </si>
  <si>
    <t>IBVS 5894</t>
  </si>
  <si>
    <t>I</t>
  </si>
  <si>
    <t>IBVS 6042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</si>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</sst>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7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2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1" applyNumberFormat="0" applyFont="0" applyFill="0" applyAlignment="0" applyProtection="0"/>
  </cellStyleXfs>
  <cellXfs count="37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5" fillId="0" borderId="0" xfId="0" applyFont="1" applyAlignment="1"/>
    <xf numFmtId="0" fontId="5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7" fillId="0" borderId="0" xfId="0" applyFont="1" applyAlignment="1">
      <alignment horizontal="right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 applyAlignment="1">
      <alignment vertical="top"/>
    </xf>
    <xf numFmtId="0" fontId="11" fillId="0" borderId="0" xfId="0" applyFont="1" applyAlignment="1">
      <alignment horizontal="left"/>
    </xf>
    <xf numFmtId="0" fontId="13" fillId="0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9" fillId="0" borderId="0" xfId="0" applyFont="1" applyAlignment="1">
      <alignment horizontal="left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5" fillId="0" borderId="0" xfId="0" applyFont="1">
      <alignment vertical="top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0" fillId="0" borderId="0" xfId="0" applyAlignment="1">
      <alignment horizontal="righ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V1642 Ori - O-C Diagr.</a:t>
            </a:r>
          </a:p>
        </c:rich>
      </c:tx>
      <c:layout>
        <c:manualLayout>
          <c:xMode val="edge"/>
          <c:yMode val="edge"/>
          <c:x val="0.37293233082706767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150375939849624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5.0000000000000001E-4</c:v>
                  </c:pt>
                  <c:pt idx="2">
                    <c:v>2.0000000000000001E-4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5.0000000000000001E-4</c:v>
                  </c:pt>
                  <c:pt idx="2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525</c:v>
                </c:pt>
                <c:pt idx="2">
                  <c:v>983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288-45F6-B025-60E3B66AB6F8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525</c:v>
                </c:pt>
                <c:pt idx="2">
                  <c:v>983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-5.9250000049360096E-3</c:v>
                </c:pt>
                <c:pt idx="2">
                  <c:v>-6.1189999978523701E-3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288-45F6-B025-60E3B66AB6F8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525</c:v>
                </c:pt>
                <c:pt idx="2">
                  <c:v>983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288-45F6-B025-60E3B66AB6F8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525</c:v>
                </c:pt>
                <c:pt idx="2">
                  <c:v>983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288-45F6-B025-60E3B66AB6F8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525</c:v>
                </c:pt>
                <c:pt idx="2">
                  <c:v>983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288-45F6-B025-60E3B66AB6F8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525</c:v>
                </c:pt>
                <c:pt idx="2">
                  <c:v>983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288-45F6-B025-60E3B66AB6F8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525</c:v>
                </c:pt>
                <c:pt idx="2">
                  <c:v>983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288-45F6-B025-60E3B66AB6F8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525</c:v>
                </c:pt>
                <c:pt idx="2">
                  <c:v>983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-5.7026201003921462E-3</c:v>
                </c:pt>
                <c:pt idx="1">
                  <c:v>-5.9250000049360096E-3</c:v>
                </c:pt>
                <c:pt idx="2">
                  <c:v>-6.1189999978523701E-3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288-45F6-B025-60E3B66AB6F8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525</c:v>
                </c:pt>
                <c:pt idx="2">
                  <c:v>983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288-45F6-B025-60E3B66AB6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59443032"/>
        <c:axId val="1"/>
      </c:scatterChart>
      <c:valAx>
        <c:axId val="65944303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8270676691729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5944303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902255639097744"/>
          <c:y val="0.92375366568914952"/>
          <c:w val="0.733834586466165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DC2A3E22-BD9D-C02A-022E-E3242A5CB1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34" sqref="F34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42</v>
      </c>
    </row>
    <row r="2" spans="1:7" ht="12.95" customHeight="1" x14ac:dyDescent="0.2">
      <c r="A2" t="s">
        <v>24</v>
      </c>
      <c r="B2" t="s">
        <v>43</v>
      </c>
      <c r="C2" s="3"/>
      <c r="D2" s="3"/>
    </row>
    <row r="3" spans="1:7" ht="12.95" customHeight="1" thickBot="1" x14ac:dyDescent="0.25"/>
    <row r="4" spans="1:7" ht="12.95" customHeight="1" thickTop="1" thickBot="1" x14ac:dyDescent="0.25">
      <c r="A4" s="5" t="s">
        <v>0</v>
      </c>
      <c r="C4" s="28" t="s">
        <v>40</v>
      </c>
      <c r="D4" s="29" t="s">
        <v>40</v>
      </c>
    </row>
    <row r="5" spans="1:7" ht="12.95" customHeight="1" x14ac:dyDescent="0.2"/>
    <row r="6" spans="1:7" ht="12.95" customHeight="1" x14ac:dyDescent="0.2">
      <c r="A6" s="5" t="s">
        <v>1</v>
      </c>
    </row>
    <row r="7" spans="1:7" ht="12.95" customHeight="1" x14ac:dyDescent="0.2">
      <c r="A7" t="s">
        <v>2</v>
      </c>
      <c r="C7" s="36">
        <v>53268.857000000004</v>
      </c>
      <c r="D7" s="30" t="s">
        <v>41</v>
      </c>
    </row>
    <row r="8" spans="1:7" ht="12.95" customHeight="1" x14ac:dyDescent="0.2">
      <c r="A8" t="s">
        <v>3</v>
      </c>
      <c r="C8" s="36">
        <v>3.037693</v>
      </c>
      <c r="D8" s="30" t="s">
        <v>41</v>
      </c>
    </row>
    <row r="9" spans="1:7" ht="12.95" customHeight="1" x14ac:dyDescent="0.2">
      <c r="A9" s="9" t="s">
        <v>30</v>
      </c>
      <c r="B9" s="10"/>
      <c r="C9" s="11">
        <v>-9.5</v>
      </c>
      <c r="D9" s="10" t="s">
        <v>31</v>
      </c>
      <c r="E9" s="10"/>
    </row>
    <row r="10" spans="1:7" ht="12.95" customHeight="1" thickBot="1" x14ac:dyDescent="0.25">
      <c r="A10" s="10"/>
      <c r="B10" s="10"/>
      <c r="C10" s="4" t="s">
        <v>20</v>
      </c>
      <c r="D10" s="4" t="s">
        <v>21</v>
      </c>
      <c r="E10" s="10"/>
    </row>
    <row r="11" spans="1:7" ht="12.95" customHeight="1" x14ac:dyDescent="0.2">
      <c r="A11" s="10" t="s">
        <v>15</v>
      </c>
      <c r="B11" s="10"/>
      <c r="C11" s="22">
        <f ca="1">INTERCEPT(INDIRECT($G$11):G992,INDIRECT($F$11):F992)</f>
        <v>-5.7026201003921462E-3</v>
      </c>
      <c r="D11" s="3"/>
      <c r="E11" s="10"/>
      <c r="F11" s="23" t="str">
        <f>"F"&amp;E19</f>
        <v>F22</v>
      </c>
      <c r="G11" s="24" t="str">
        <f>"G"&amp;E19</f>
        <v>G22</v>
      </c>
    </row>
    <row r="12" spans="1:7" ht="12.95" customHeight="1" x14ac:dyDescent="0.2">
      <c r="A12" s="10" t="s">
        <v>16</v>
      </c>
      <c r="B12" s="10"/>
      <c r="C12" s="22">
        <f ca="1">SLOPE(INDIRECT($G$11):G992,INDIRECT($F$11):F992)</f>
        <v>-4.2358077055973909E-7</v>
      </c>
      <c r="D12" s="3"/>
      <c r="E12" s="10"/>
    </row>
    <row r="13" spans="1:7" ht="12.95" customHeight="1" x14ac:dyDescent="0.2">
      <c r="A13" s="10" t="s">
        <v>19</v>
      </c>
      <c r="B13" s="10"/>
      <c r="C13" s="3" t="s">
        <v>13</v>
      </c>
      <c r="D13" s="14" t="s">
        <v>37</v>
      </c>
      <c r="E13" s="11">
        <v>1</v>
      </c>
    </row>
    <row r="14" spans="1:7" ht="12.95" customHeight="1" x14ac:dyDescent="0.2">
      <c r="A14" s="10"/>
      <c r="B14" s="10"/>
      <c r="C14" s="10"/>
      <c r="D14" s="14" t="s">
        <v>32</v>
      </c>
      <c r="E14" s="15">
        <f ca="1">NOW()+15018.5+$C$9/24</f>
        <v>60370.725448726851</v>
      </c>
    </row>
    <row r="15" spans="1:7" ht="12.95" customHeight="1" x14ac:dyDescent="0.2">
      <c r="A15" s="12" t="s">
        <v>17</v>
      </c>
      <c r="B15" s="10"/>
      <c r="C15" s="13">
        <f ca="1">(C7+C11)+(C8+C12)*INT(MAX(F21:F3533))</f>
        <v>56254.903100000003</v>
      </c>
      <c r="D15" s="14" t="s">
        <v>38</v>
      </c>
      <c r="E15" s="15">
        <f ca="1">ROUND(2*(E14-$C$7)/$C$8,0)/2+E13</f>
        <v>2339</v>
      </c>
    </row>
    <row r="16" spans="1:7" ht="12.95" customHeight="1" x14ac:dyDescent="0.2">
      <c r="A16" s="16" t="s">
        <v>4</v>
      </c>
      <c r="B16" s="10"/>
      <c r="C16" s="17">
        <f ca="1">+C8+C12</f>
        <v>3.0376925764192295</v>
      </c>
      <c r="D16" s="14" t="s">
        <v>39</v>
      </c>
      <c r="E16" s="24">
        <f ca="1">ROUND(2*(E14-$C$15)/$C$16,0)/2+E13</f>
        <v>1356</v>
      </c>
    </row>
    <row r="17" spans="1:18" ht="12.95" customHeight="1" thickBot="1" x14ac:dyDescent="0.25">
      <c r="A17" s="14" t="s">
        <v>29</v>
      </c>
      <c r="B17" s="10"/>
      <c r="C17" s="10">
        <f>COUNT(C21:C2191)</f>
        <v>3</v>
      </c>
      <c r="D17" s="14" t="s">
        <v>33</v>
      </c>
      <c r="E17" s="18">
        <f ca="1">+$C$15+$C$16*E16-15018.5-$C$9/24</f>
        <v>45355.910066957811</v>
      </c>
    </row>
    <row r="18" spans="1:18" ht="12.95" customHeight="1" thickTop="1" thickBot="1" x14ac:dyDescent="0.25">
      <c r="A18" s="16" t="s">
        <v>5</v>
      </c>
      <c r="B18" s="10"/>
      <c r="C18" s="19">
        <f ca="1">+C15</f>
        <v>56254.903100000003</v>
      </c>
      <c r="D18" s="20">
        <f ca="1">+C16</f>
        <v>3.0376925764192295</v>
      </c>
      <c r="E18" s="21" t="s">
        <v>34</v>
      </c>
    </row>
    <row r="19" spans="1:18" ht="12.95" customHeight="1" thickTop="1" x14ac:dyDescent="0.2">
      <c r="A19" s="25" t="s">
        <v>35</v>
      </c>
      <c r="E19" s="26">
        <v>22</v>
      </c>
    </row>
    <row r="20" spans="1:18" ht="12.95" customHeight="1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41</v>
      </c>
      <c r="I20" s="7" t="s">
        <v>47</v>
      </c>
      <c r="J20" s="7" t="s">
        <v>18</v>
      </c>
      <c r="K20" s="7" t="s">
        <v>25</v>
      </c>
      <c r="L20" s="7" t="s">
        <v>26</v>
      </c>
      <c r="M20" s="7" t="s">
        <v>27</v>
      </c>
      <c r="N20" s="7" t="s">
        <v>28</v>
      </c>
      <c r="O20" s="7" t="s">
        <v>23</v>
      </c>
      <c r="P20" s="6" t="s">
        <v>22</v>
      </c>
      <c r="Q20" s="4" t="s">
        <v>14</v>
      </c>
      <c r="R20" s="27" t="s">
        <v>36</v>
      </c>
    </row>
    <row r="21" spans="1:18" ht="12.95" customHeight="1" x14ac:dyDescent="0.2">
      <c r="A21" t="s">
        <v>41</v>
      </c>
      <c r="C21" s="8">
        <f>C7</f>
        <v>53268.857000000004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-5.7026201003921462E-3</v>
      </c>
      <c r="Q21" s="2">
        <f>+C21-15018.5</f>
        <v>38250.357000000004</v>
      </c>
    </row>
    <row r="22" spans="1:18" ht="12.95" customHeight="1" x14ac:dyDescent="0.2">
      <c r="A22" s="31" t="s">
        <v>44</v>
      </c>
      <c r="B22" s="32" t="s">
        <v>45</v>
      </c>
      <c r="C22" s="31">
        <v>54863.639900000002</v>
      </c>
      <c r="D22" s="31">
        <v>5.0000000000000001E-4</v>
      </c>
      <c r="E22">
        <f>+(C22-C$7)/C$8</f>
        <v>524.99804950664804</v>
      </c>
      <c r="F22">
        <f>ROUND(2*E22,0)/2</f>
        <v>525</v>
      </c>
      <c r="G22">
        <f>+C22-(C$7+F22*C$8)</f>
        <v>-5.9250000049360096E-3</v>
      </c>
      <c r="I22">
        <f>+G22</f>
        <v>-5.9250000049360096E-3</v>
      </c>
      <c r="O22">
        <f ca="1">+C$11+C$12*$F22</f>
        <v>-5.9250000049360096E-3</v>
      </c>
      <c r="Q22" s="2">
        <f>+C22-15018.5</f>
        <v>39845.139900000002</v>
      </c>
    </row>
    <row r="23" spans="1:18" ht="12.95" customHeight="1" x14ac:dyDescent="0.2">
      <c r="A23" s="33" t="s">
        <v>46</v>
      </c>
      <c r="B23" s="34" t="s">
        <v>45</v>
      </c>
      <c r="C23" s="35">
        <v>56254.903100000003</v>
      </c>
      <c r="D23" s="35">
        <v>2.0000000000000001E-4</v>
      </c>
      <c r="E23">
        <f>+(C23-C$7)/C$8</f>
        <v>982.99798564239359</v>
      </c>
      <c r="F23">
        <f>ROUND(2*E23,0)/2</f>
        <v>983</v>
      </c>
      <c r="G23">
        <f>+C23-(C$7+F23*C$8)</f>
        <v>-6.1189999978523701E-3</v>
      </c>
      <c r="I23">
        <f>+G23</f>
        <v>-6.1189999978523701E-3</v>
      </c>
      <c r="O23">
        <f ca="1">+C$11+C$12*$F23</f>
        <v>-6.1189999978523701E-3</v>
      </c>
      <c r="Q23" s="2">
        <f>+C23-15018.5</f>
        <v>41236.403100000003</v>
      </c>
    </row>
    <row r="24" spans="1:18" ht="12.95" customHeight="1" x14ac:dyDescent="0.2">
      <c r="C24" s="8"/>
      <c r="D24" s="8"/>
      <c r="Q24" s="2"/>
    </row>
    <row r="25" spans="1:18" ht="12.95" customHeight="1" x14ac:dyDescent="0.2">
      <c r="C25" s="8"/>
      <c r="D25" s="8"/>
      <c r="Q25" s="2"/>
    </row>
    <row r="26" spans="1:18" ht="12.95" customHeight="1" x14ac:dyDescent="0.2">
      <c r="C26" s="8"/>
      <c r="D26" s="8"/>
      <c r="Q26" s="2"/>
    </row>
    <row r="27" spans="1:18" ht="12.95" customHeight="1" x14ac:dyDescent="0.2">
      <c r="C27" s="8"/>
      <c r="D27" s="8"/>
      <c r="Q27" s="2"/>
    </row>
    <row r="28" spans="1:18" ht="12.95" customHeight="1" x14ac:dyDescent="0.2">
      <c r="C28" s="8"/>
      <c r="D28" s="8"/>
      <c r="Q28" s="2"/>
    </row>
    <row r="29" spans="1:18" x14ac:dyDescent="0.2">
      <c r="C29" s="8"/>
      <c r="D29" s="8"/>
      <c r="Q29" s="2"/>
    </row>
    <row r="30" spans="1:18" x14ac:dyDescent="0.2">
      <c r="C30" s="8"/>
      <c r="D30" s="8"/>
      <c r="Q30" s="2"/>
    </row>
    <row r="31" spans="1:18" x14ac:dyDescent="0.2">
      <c r="C31" s="8"/>
      <c r="D31" s="8"/>
      <c r="Q31" s="2"/>
    </row>
    <row r="32" spans="1:18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2024-03-01T04:24:38Z</dcterms:modified>
</cp:coreProperties>
</file>