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D141C2E-2017-45C5-9D6F-A976C757607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I22" i="1" s="1"/>
  <c r="C9" i="1"/>
  <c r="E21" i="1"/>
  <c r="F21" i="1" s="1"/>
  <c r="G21" i="1" s="1"/>
  <c r="I21" i="1" s="1"/>
  <c r="D9" i="1"/>
  <c r="F16" i="1"/>
  <c r="C17" i="1"/>
  <c r="Q21" i="1"/>
  <c r="C12" i="1"/>
  <c r="C11" i="1"/>
  <c r="C15" i="1" l="1"/>
  <c r="O22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<sst xmlns="http://schemas.openxmlformats.org/spreadsheetml/2006/main" count="55" uniqueCount="51">
  <si>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OEJV 0181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</si>
  <si>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</si>
  <si>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</si>
  <si>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</si>
  <si>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</si>
  <si>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</si>
  <si>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</si>
  <si>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</si>
  <si>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</si>
  <si>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</si>
  <si>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</si>
  <si>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</si>
  <si>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</si>
  <si>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</si>
  <si>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</si>
  <si>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</si>
  <si>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</si>
  <si>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</si>
  <si>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</si>
  <si>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</si>
  <si>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</si>
  <si>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</si>
  <si>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</si>
  <si>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</si>
  <si>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</si>
  <si>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</si>
  <si>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</si>
  <si>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</si>
  <si>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</si>
  <si>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</si>
  <si>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</si>
  <si>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</si>
  <si>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</si>
  <si>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</si>
  <si>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</si>
  <si>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</si>
  <si>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</si>
  <si>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</si>
  <si>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</si>
  <si>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</si>
  <si>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</si>
  <si>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</si>
  <si>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</si>
  <si>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V2778 Ori</t>
  </si>
  <si>
    <t>G0134-1181</t>
  </si>
  <si>
    <t xml:space="preserve"> V2778 Ori </t>
  </si>
  <si>
    <t>EA</t>
  </si>
  <si>
    <t>pr_6</t>
  </si>
  <si>
    <t xml:space="preserve">B9 </t>
  </si>
  <si>
    <t>GCVS</t>
  </si>
  <si>
    <t>V2778 Ori / GSC 0134-1181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</si>
</sst>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5" borderId="11" xfId="0" applyFont="1" applyFill="1" applyBorder="1" applyAlignment="1">
      <alignment horizontal="left"/>
    </xf>
    <xf numFmtId="0" fontId="5" fillId="0" borderId="12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41" applyFont="1" applyAlignment="1">
      <alignment vertical="center"/>
    </xf>
    <xf numFmtId="0" fontId="5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2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V2778 Ori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B-4C3E-AD32-0374D1986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-1.0021500000002561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B-4C3E-AD32-0374D1986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EB-4C3E-AD32-0374D1986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EB-4C3E-AD32-0374D1986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EB-4C3E-AD32-0374D1986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EB-4C3E-AD32-0374D1986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EB-4C3E-AD32-0374D1986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-1.0021500000002561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EB-4C3E-AD32-0374D1986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EB-4C3E-AD32-0374D1986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142632"/>
        <c:axId val="1"/>
      </c:scatterChart>
      <c:valAx>
        <c:axId val="83914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142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3DF77C-CB6F-5AFE-17DD-73DE50C02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8" t="s">
        <v>43</v>
      </c>
      <c r="G1" s="4">
        <v>2010</v>
      </c>
      <c r="H1" s="9"/>
      <c r="I1" s="10" t="s">
        <v>44</v>
      </c>
      <c r="J1" s="11" t="s">
        <v>45</v>
      </c>
      <c r="K1" s="12">
        <v>6.0339489000000004</v>
      </c>
      <c r="L1" s="6">
        <v>3.382727</v>
      </c>
      <c r="M1" s="7">
        <v>51629.644</v>
      </c>
      <c r="N1" s="7">
        <v>14.387700000000001</v>
      </c>
      <c r="O1" s="5" t="s">
        <v>46</v>
      </c>
      <c r="P1" s="13">
        <v>10.15</v>
      </c>
      <c r="Q1" s="13">
        <v>10.71</v>
      </c>
      <c r="R1" s="14" t="s">
        <v>47</v>
      </c>
      <c r="S1" s="5" t="s">
        <v>48</v>
      </c>
    </row>
    <row r="2" spans="1:19" s="15" customFormat="1" ht="12.95" customHeight="1" x14ac:dyDescent="0.2">
      <c r="A2" s="15" t="s">
        <v>25</v>
      </c>
      <c r="B2" s="15" t="s">
        <v>46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2</v>
      </c>
      <c r="C4" s="19">
        <v>51629.644</v>
      </c>
      <c r="D4" s="20">
        <v>14.387700000000001</v>
      </c>
    </row>
    <row r="5" spans="1:19" s="15" customFormat="1" ht="12.95" customHeight="1" thickTop="1" x14ac:dyDescent="0.2">
      <c r="A5" s="21" t="s">
        <v>30</v>
      </c>
      <c r="C5" s="22">
        <v>-9.5</v>
      </c>
      <c r="D5" s="15" t="s">
        <v>31</v>
      </c>
    </row>
    <row r="6" spans="1:19" s="15" customFormat="1" ht="12.95" customHeight="1" x14ac:dyDescent="0.2">
      <c r="A6" s="18" t="s">
        <v>3</v>
      </c>
    </row>
    <row r="7" spans="1:19" s="15" customFormat="1" ht="12.95" customHeight="1" x14ac:dyDescent="0.2">
      <c r="A7" s="15" t="s">
        <v>4</v>
      </c>
      <c r="C7" s="44">
        <v>51629.644</v>
      </c>
      <c r="D7" s="24" t="s">
        <v>49</v>
      </c>
    </row>
    <row r="8" spans="1:19" s="15" customFormat="1" ht="12.95" customHeight="1" x14ac:dyDescent="0.2">
      <c r="A8" s="15" t="s">
        <v>5</v>
      </c>
      <c r="C8" s="44">
        <v>14.387700000000001</v>
      </c>
      <c r="D8" s="24" t="s">
        <v>49</v>
      </c>
    </row>
    <row r="9" spans="1:19" s="15" customFormat="1" ht="12.95" customHeight="1" x14ac:dyDescent="0.2">
      <c r="A9" s="25" t="s">
        <v>34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21</v>
      </c>
      <c r="D10" s="29" t="s">
        <v>22</v>
      </c>
    </row>
    <row r="11" spans="1:19" s="15" customFormat="1" ht="12.95" customHeight="1" x14ac:dyDescent="0.2">
      <c r="A11" s="15" t="s">
        <v>17</v>
      </c>
      <c r="C11" s="28">
        <f ca="1">INTERCEPT(INDIRECT($D$9):G992,INDIRECT($C$9):F992)</f>
        <v>0</v>
      </c>
      <c r="D11" s="17"/>
    </row>
    <row r="12" spans="1:19" s="15" customFormat="1" ht="12.95" customHeight="1" x14ac:dyDescent="0.2">
      <c r="A12" s="15" t="s">
        <v>18</v>
      </c>
      <c r="C12" s="28">
        <f ca="1">SLOPE(INDIRECT($D$9):G992,INDIRECT($C$9):F992)</f>
        <v>-2.5085106382985133E-3</v>
      </c>
      <c r="D12" s="17"/>
    </row>
    <row r="13" spans="1:19" s="15" customFormat="1" ht="12.95" customHeight="1" x14ac:dyDescent="0.2">
      <c r="A13" s="15" t="s">
        <v>20</v>
      </c>
      <c r="C13" s="17" t="s">
        <v>15</v>
      </c>
    </row>
    <row r="14" spans="1:19" s="15" customFormat="1" ht="12.95" customHeight="1" x14ac:dyDescent="0.2"/>
    <row r="15" spans="1:19" s="15" customFormat="1" ht="12.95" customHeight="1" x14ac:dyDescent="0.2">
      <c r="A15" s="30" t="s">
        <v>19</v>
      </c>
      <c r="C15" s="31">
        <f ca="1">(C7+C11)+(C8+C12)*INT(MAX(F21:F3533))</f>
        <v>57369.335404255318</v>
      </c>
      <c r="E15" s="32" t="s">
        <v>36</v>
      </c>
      <c r="F15" s="26">
        <v>1</v>
      </c>
    </row>
    <row r="16" spans="1:19" s="15" customFormat="1" ht="12.95" customHeight="1" x14ac:dyDescent="0.2">
      <c r="A16" s="18" t="s">
        <v>6</v>
      </c>
      <c r="C16" s="33">
        <f ca="1">+C8+C12</f>
        <v>14.385191489361702</v>
      </c>
      <c r="E16" s="32" t="s">
        <v>32</v>
      </c>
      <c r="F16" s="33">
        <f ca="1">NOW()+15018.5+$C$5/24</f>
        <v>60370.74436655092</v>
      </c>
    </row>
    <row r="17" spans="1:21" s="15" customFormat="1" ht="12.95" customHeight="1" thickBot="1" x14ac:dyDescent="0.25">
      <c r="A17" s="32" t="s">
        <v>29</v>
      </c>
      <c r="C17" s="15">
        <f>COUNT(C21:C2191)</f>
        <v>2</v>
      </c>
      <c r="E17" s="32" t="s">
        <v>37</v>
      </c>
      <c r="F17" s="34">
        <f ca="1">ROUND(2*(F16-$C$7)/$C$8,0)/2+F15</f>
        <v>608.5</v>
      </c>
    </row>
    <row r="18" spans="1:21" s="15" customFormat="1" ht="12.95" customHeight="1" thickTop="1" thickBot="1" x14ac:dyDescent="0.25">
      <c r="A18" s="18" t="s">
        <v>7</v>
      </c>
      <c r="C18" s="35">
        <f ca="1">+C15</f>
        <v>57369.335404255318</v>
      </c>
      <c r="D18" s="36">
        <f ca="1">+C16</f>
        <v>14.385191489361702</v>
      </c>
      <c r="E18" s="32" t="s">
        <v>38</v>
      </c>
      <c r="F18" s="28">
        <f ca="1">ROUND(2*(F16-$C$15)/$C$16,0)/2+F15</f>
        <v>209.5</v>
      </c>
    </row>
    <row r="19" spans="1:21" s="15" customFormat="1" ht="12.95" customHeight="1" thickTop="1" x14ac:dyDescent="0.2">
      <c r="E19" s="32" t="s">
        <v>33</v>
      </c>
      <c r="F19" s="37">
        <f ca="1">+$C$15+$C$16*F18-15018.5-$C$5/24</f>
        <v>45364.928854609934</v>
      </c>
    </row>
    <row r="20" spans="1:21" s="15" customFormat="1" ht="12.95" customHeight="1" thickBot="1" x14ac:dyDescent="0.25">
      <c r="A20" s="29" t="s">
        <v>8</v>
      </c>
      <c r="B20" s="29" t="s">
        <v>9</v>
      </c>
      <c r="C20" s="29" t="s">
        <v>10</v>
      </c>
      <c r="D20" s="29" t="s">
        <v>14</v>
      </c>
      <c r="E20" s="29" t="s">
        <v>11</v>
      </c>
      <c r="F20" s="29" t="s">
        <v>12</v>
      </c>
      <c r="G20" s="29" t="s">
        <v>13</v>
      </c>
      <c r="H20" s="38" t="s">
        <v>39</v>
      </c>
      <c r="I20" s="38" t="s">
        <v>40</v>
      </c>
      <c r="J20" s="38" t="s">
        <v>41</v>
      </c>
      <c r="K20" s="38" t="s">
        <v>42</v>
      </c>
      <c r="L20" s="38" t="s">
        <v>26</v>
      </c>
      <c r="M20" s="38" t="s">
        <v>27</v>
      </c>
      <c r="N20" s="38" t="s">
        <v>28</v>
      </c>
      <c r="O20" s="38" t="s">
        <v>24</v>
      </c>
      <c r="P20" s="39" t="s">
        <v>23</v>
      </c>
      <c r="Q20" s="29" t="s">
        <v>16</v>
      </c>
      <c r="U20" s="40" t="s">
        <v>35</v>
      </c>
    </row>
    <row r="21" spans="1:21" s="15" customFormat="1" ht="12.95" customHeight="1" x14ac:dyDescent="0.2">
      <c r="A21" s="15" t="s">
        <v>49</v>
      </c>
      <c r="C21" s="23">
        <v>51629.644</v>
      </c>
      <c r="D21" s="23" t="s">
        <v>15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0</v>
      </c>
      <c r="Q21" s="41">
        <f>+C21-15018.5</f>
        <v>36611.144</v>
      </c>
    </row>
    <row r="22" spans="1:21" s="15" customFormat="1" ht="12.95" customHeight="1" x14ac:dyDescent="0.2">
      <c r="A22" s="42" t="s">
        <v>0</v>
      </c>
      <c r="B22" s="42" t="s">
        <v>1</v>
      </c>
      <c r="C22" s="43">
        <v>57376.527999999998</v>
      </c>
      <c r="D22" s="43">
        <v>0.03</v>
      </c>
      <c r="E22" s="15">
        <f>+(C22-C$7)/C$8</f>
        <v>399.43034675451935</v>
      </c>
      <c r="F22" s="15">
        <f>ROUND(2*E22,0)/2</f>
        <v>399.5</v>
      </c>
      <c r="G22" s="15">
        <f>+C22-(C$7+F22*C$8)</f>
        <v>-1.0021500000002561</v>
      </c>
      <c r="I22" s="15">
        <f>+G22</f>
        <v>-1.0021500000002561</v>
      </c>
      <c r="O22" s="15">
        <f ca="1">+C$11+C$12*$F22</f>
        <v>-1.0021500000002561</v>
      </c>
      <c r="Q22" s="41">
        <f>+C22-15018.5</f>
        <v>42358.027999999998</v>
      </c>
    </row>
    <row r="23" spans="1:21" s="15" customFormat="1" ht="12.95" customHeight="1" x14ac:dyDescent="0.2">
      <c r="C23" s="23"/>
      <c r="D23" s="23"/>
      <c r="Q23" s="41"/>
    </row>
    <row r="24" spans="1:21" s="15" customFormat="1" ht="12.95" customHeight="1" x14ac:dyDescent="0.2">
      <c r="C24" s="23"/>
      <c r="D24" s="23"/>
      <c r="Q24" s="41"/>
    </row>
    <row r="25" spans="1:21" s="15" customFormat="1" ht="12.95" customHeight="1" x14ac:dyDescent="0.2">
      <c r="C25" s="23"/>
      <c r="D25" s="23"/>
      <c r="Q25" s="41"/>
    </row>
    <row r="26" spans="1:21" s="15" customFormat="1" ht="12.95" customHeight="1" x14ac:dyDescent="0.2">
      <c r="C26" s="23"/>
      <c r="D26" s="23"/>
      <c r="Q26" s="41"/>
    </row>
    <row r="27" spans="1:21" s="15" customFormat="1" ht="12.95" customHeight="1" x14ac:dyDescent="0.2">
      <c r="C27" s="23"/>
      <c r="D27" s="23"/>
      <c r="Q27" s="41"/>
    </row>
    <row r="28" spans="1:21" s="15" customFormat="1" ht="12.95" customHeight="1" x14ac:dyDescent="0.2">
      <c r="C28" s="23"/>
      <c r="D28" s="23"/>
      <c r="Q28" s="41"/>
    </row>
    <row r="29" spans="1:21" s="15" customFormat="1" ht="12.95" customHeight="1" x14ac:dyDescent="0.2">
      <c r="C29" s="23"/>
      <c r="D29" s="23"/>
      <c r="Q29" s="41"/>
    </row>
    <row r="30" spans="1:21" s="15" customFormat="1" ht="12.95" customHeight="1" x14ac:dyDescent="0.2">
      <c r="C30" s="23"/>
      <c r="D30" s="23"/>
      <c r="Q30" s="41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2024-03-01T04:51:53Z</dcterms:modified>
</cp:coreProperties>
</file>