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BF27276-C953-46C5-B017-670A7402D8E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1" i="1" l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<sst xmlns="http://schemas.openxmlformats.org/spreadsheetml/2006/main" count="51" uniqueCount="49">
  <si>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</si>
  <si>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</si>
  <si>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</si>
  <si>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</si>
  <si>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</si>
  <si>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</si>
  <si>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</si>
  <si>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</si>
  <si>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</si>
  <si>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</si>
  <si>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</si>
  <si>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</si>
  <si>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</si>
  <si>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</si>
  <si>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</si>
  <si>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</si>
  <si>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</si>
  <si>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</si>
  <si>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</si>
  <si>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</si>
  <si>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</si>
  <si>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</si>
  <si>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</si>
  <si>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</si>
  <si>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</si>
  <si>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</si>
  <si>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</si>
  <si>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</si>
  <si>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</si>
  <si>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</si>
  <si>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</si>
  <si>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</si>
  <si>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</si>
  <si>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</si>
  <si>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</si>
  <si>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</si>
  <si>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</si>
  <si>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</si>
  <si>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</si>
  <si>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</si>
  <si>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</si>
  <si>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</si>
  <si>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V2784 Ori / GSC 0143-1246</t>
  </si>
  <si>
    <t>G0143-1246</t>
  </si>
  <si>
    <t xml:space="preserve">EA        </t>
  </si>
  <si>
    <t>IBVS 6007</t>
  </si>
  <si>
    <t>I</t>
  </si>
  <si>
    <t>CCD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</si>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</sst>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0" borderId="1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V2784 Ori - O-C Diagr.</a:t>
            </a:r>
          </a:p>
        </c:rich>
      </c:tx>
      <c:layout>
        <c:manualLayout>
          <c:xMode val="edge"/>
          <c:yMode val="edge"/>
          <c:x val="0.37293233082706767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954887218045114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18-46BA-94E6-1689C75E2C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-5.0279999995836988E-3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18-46BA-94E6-1689C75E2C2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18-46BA-94E6-1689C75E2C2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18-46BA-94E6-1689C75E2C2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18-46BA-94E6-1689C75E2C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18-46BA-94E6-1689C75E2C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18-46BA-94E6-1689C75E2C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-5.0279999995836988E-3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18-46BA-94E6-1689C75E2C2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18-46BA-94E6-1689C75E2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686160"/>
        <c:axId val="1"/>
      </c:scatterChart>
      <c:valAx>
        <c:axId val="809686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686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150375939849624"/>
          <c:y val="0.92353064690443099"/>
          <c:w val="0.74586466165413534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7942C49-1F9B-3174-CA4C-4B251E074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G37" sqref="G3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s="4"/>
      <c r="F1" t="s">
        <v>43</v>
      </c>
    </row>
    <row r="2" spans="1:7" s="7" customFormat="1" ht="12.95" customHeight="1" x14ac:dyDescent="0.2">
      <c r="A2" s="7" t="s">
        <v>24</v>
      </c>
      <c r="B2" s="7" t="s">
        <v>44</v>
      </c>
      <c r="C2" s="8"/>
      <c r="D2" s="8"/>
      <c r="E2" s="7">
        <v>0</v>
      </c>
    </row>
    <row r="3" spans="1:7" s="7" customFormat="1" ht="12.95" customHeight="1" thickBot="1" x14ac:dyDescent="0.25"/>
    <row r="4" spans="1:7" s="7" customFormat="1" ht="12.95" customHeight="1" thickBot="1" x14ac:dyDescent="0.25">
      <c r="A4" s="9" t="s">
        <v>0</v>
      </c>
      <c r="C4" s="10">
        <v>54420.817199999998</v>
      </c>
      <c r="D4" s="11">
        <v>1.831256</v>
      </c>
    </row>
    <row r="5" spans="1:7" s="7" customFormat="1" ht="12.95" customHeight="1" x14ac:dyDescent="0.2"/>
    <row r="6" spans="1:7" s="7" customFormat="1" ht="12.95" customHeight="1" x14ac:dyDescent="0.2">
      <c r="A6" s="9" t="s">
        <v>1</v>
      </c>
    </row>
    <row r="7" spans="1:7" s="7" customFormat="1" ht="12.95" customHeight="1" x14ac:dyDescent="0.2">
      <c r="A7" s="7" t="s">
        <v>2</v>
      </c>
      <c r="C7" s="33">
        <v>54420.817199999998</v>
      </c>
      <c r="D7" s="13" t="s">
        <v>48</v>
      </c>
    </row>
    <row r="8" spans="1:7" s="7" customFormat="1" ht="12.95" customHeight="1" x14ac:dyDescent="0.2">
      <c r="A8" s="7" t="s">
        <v>3</v>
      </c>
      <c r="C8" s="33">
        <v>1.831256</v>
      </c>
      <c r="D8" s="13" t="s">
        <v>48</v>
      </c>
    </row>
    <row r="9" spans="1:7" s="7" customFormat="1" ht="12.95" customHeight="1" x14ac:dyDescent="0.2">
      <c r="A9" s="14" t="s">
        <v>30</v>
      </c>
      <c r="C9" s="15">
        <v>-9.5</v>
      </c>
      <c r="D9" s="7" t="s">
        <v>31</v>
      </c>
    </row>
    <row r="10" spans="1:7" s="7" customFormat="1" ht="12.95" customHeight="1" thickBot="1" x14ac:dyDescent="0.25">
      <c r="C10" s="16" t="s">
        <v>20</v>
      </c>
      <c r="D10" s="16" t="s">
        <v>21</v>
      </c>
    </row>
    <row r="11" spans="1:7" s="7" customFormat="1" ht="12.95" customHeight="1" x14ac:dyDescent="0.2">
      <c r="A11" s="7" t="s">
        <v>15</v>
      </c>
      <c r="C11" s="17">
        <f ca="1">INTERCEPT(INDIRECT($G$11):G992,INDIRECT($F$11):F992)</f>
        <v>0</v>
      </c>
      <c r="D11" s="8"/>
      <c r="F11" s="18" t="str">
        <f>"F"&amp;E19</f>
        <v>F21</v>
      </c>
      <c r="G11" s="17" t="str">
        <f>"G"&amp;E19</f>
        <v>G21</v>
      </c>
    </row>
    <row r="12" spans="1:7" s="7" customFormat="1" ht="12.95" customHeight="1" x14ac:dyDescent="0.2">
      <c r="A12" s="7" t="s">
        <v>16</v>
      </c>
      <c r="C12" s="17">
        <f ca="1">SLOPE(INDIRECT($G$11):G992,INDIRECT($F$11):F992)</f>
        <v>-8.55102040745527E-6</v>
      </c>
      <c r="D12" s="8"/>
    </row>
    <row r="13" spans="1:7" s="7" customFormat="1" ht="12.95" customHeight="1" x14ac:dyDescent="0.2">
      <c r="A13" s="7" t="s">
        <v>19</v>
      </c>
      <c r="C13" s="8" t="s">
        <v>13</v>
      </c>
      <c r="D13" s="13" t="s">
        <v>39</v>
      </c>
      <c r="E13" s="15">
        <v>1</v>
      </c>
    </row>
    <row r="14" spans="1:7" s="7" customFormat="1" ht="12.95" customHeight="1" x14ac:dyDescent="0.2">
      <c r="D14" s="13" t="s">
        <v>32</v>
      </c>
      <c r="E14" s="19">
        <f ca="1">NOW()+15018.5+$C$9/24</f>
        <v>60370.748355902775</v>
      </c>
    </row>
    <row r="15" spans="1:7" s="7" customFormat="1" ht="12.95" customHeight="1" x14ac:dyDescent="0.2">
      <c r="A15" s="20" t="s">
        <v>17</v>
      </c>
      <c r="C15" s="21">
        <f ca="1">(C7+C11)+(C8+C12)*INT(MAX(F21:F3533))</f>
        <v>55497.590700000001</v>
      </c>
      <c r="D15" s="13" t="s">
        <v>40</v>
      </c>
      <c r="E15" s="19">
        <f ca="1">ROUND(2*(E14-$C$7)/$C$8,0)/2+E13</f>
        <v>3250</v>
      </c>
    </row>
    <row r="16" spans="1:7" s="7" customFormat="1" ht="12.95" customHeight="1" x14ac:dyDescent="0.2">
      <c r="A16" s="9" t="s">
        <v>4</v>
      </c>
      <c r="C16" s="22">
        <f ca="1">+C8+C12</f>
        <v>1.8312474489795925</v>
      </c>
      <c r="D16" s="13" t="s">
        <v>33</v>
      </c>
      <c r="E16" s="17">
        <f ca="1">ROUND(2*(E14-$C$15)/$C$16,0)/2+E13</f>
        <v>2662</v>
      </c>
    </row>
    <row r="17" spans="1:18" s="7" customFormat="1" ht="12.95" customHeight="1" thickBot="1" x14ac:dyDescent="0.25">
      <c r="A17" s="13" t="s">
        <v>29</v>
      </c>
      <c r="C17" s="7">
        <f>COUNT(C21:C2191)</f>
        <v>2</v>
      </c>
      <c r="D17" s="13" t="s">
        <v>34</v>
      </c>
      <c r="E17" s="23">
        <f ca="1">+$C$15+$C$16*E16-15018.5-$C$9/24</f>
        <v>45354.267242517009</v>
      </c>
    </row>
    <row r="18" spans="1:18" s="7" customFormat="1" ht="12.95" customHeight="1" thickTop="1" thickBot="1" x14ac:dyDescent="0.25">
      <c r="A18" s="9" t="s">
        <v>5</v>
      </c>
      <c r="C18" s="24">
        <f ca="1">+C15</f>
        <v>55497.590700000001</v>
      </c>
      <c r="D18" s="25">
        <f ca="1">+C16</f>
        <v>1.8312474489795925</v>
      </c>
      <c r="E18" s="26" t="s">
        <v>35</v>
      </c>
    </row>
    <row r="19" spans="1:18" s="7" customFormat="1" ht="12.95" customHeight="1" thickTop="1" x14ac:dyDescent="0.2">
      <c r="A19" s="27" t="s">
        <v>36</v>
      </c>
      <c r="E19" s="28">
        <v>21</v>
      </c>
    </row>
    <row r="20" spans="1:18" s="7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29" t="s">
        <v>37</v>
      </c>
      <c r="I20" s="29" t="s">
        <v>47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6" t="s">
        <v>14</v>
      </c>
      <c r="R20" s="31" t="s">
        <v>38</v>
      </c>
    </row>
    <row r="21" spans="1:18" s="7" customFormat="1" ht="12.95" customHeight="1" x14ac:dyDescent="0.2">
      <c r="A21" s="13" t="s">
        <v>41</v>
      </c>
      <c r="C21" s="12">
        <v>54420.817199999998</v>
      </c>
      <c r="D21" s="12" t="s">
        <v>13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>
        <f ca="1">+C$11+C$12*$F21</f>
        <v>0</v>
      </c>
      <c r="Q21" s="32">
        <f>+C21-15018.5</f>
        <v>39402.317199999998</v>
      </c>
    </row>
    <row r="22" spans="1:18" s="7" customFormat="1" ht="12.95" customHeight="1" x14ac:dyDescent="0.2">
      <c r="A22" s="5" t="s">
        <v>45</v>
      </c>
      <c r="B22" s="6" t="s">
        <v>46</v>
      </c>
      <c r="C22" s="5">
        <v>55497.590700000001</v>
      </c>
      <c r="D22" s="5">
        <v>5.5000000000000003E-4</v>
      </c>
      <c r="E22" s="7">
        <f>+(C22-C$7)/C$8</f>
        <v>587.99725434346863</v>
      </c>
      <c r="F22" s="7">
        <f>ROUND(2*E22,0)/2</f>
        <v>588</v>
      </c>
      <c r="G22" s="7">
        <f>+C22-(C$7+F22*C$8)</f>
        <v>-5.0279999995836988E-3</v>
      </c>
      <c r="I22" s="7">
        <f>+G22</f>
        <v>-5.0279999995836988E-3</v>
      </c>
      <c r="O22" s="7">
        <f ca="1">+C$11+C$12*$F22</f>
        <v>-5.0279999995836988E-3</v>
      </c>
      <c r="Q22" s="32">
        <f>+C22-15018.5</f>
        <v>40479.090700000001</v>
      </c>
    </row>
    <row r="23" spans="1:18" s="7" customFormat="1" ht="12.95" customHeight="1" x14ac:dyDescent="0.2">
      <c r="C23" s="12"/>
      <c r="D23" s="12"/>
      <c r="Q23" s="32"/>
    </row>
    <row r="24" spans="1:18" s="7" customFormat="1" ht="12.95" customHeight="1" x14ac:dyDescent="0.2">
      <c r="C24" s="12"/>
      <c r="D24" s="12"/>
      <c r="Q24" s="32"/>
    </row>
    <row r="25" spans="1:18" s="7" customFormat="1" ht="12.95" customHeight="1" x14ac:dyDescent="0.2">
      <c r="C25" s="12"/>
      <c r="D25" s="12"/>
      <c r="Q25" s="32"/>
    </row>
    <row r="26" spans="1:18" s="7" customFormat="1" ht="12.95" customHeight="1" x14ac:dyDescent="0.2">
      <c r="C26" s="12"/>
      <c r="D26" s="12"/>
      <c r="Q26" s="32"/>
    </row>
    <row r="27" spans="1:18" s="7" customFormat="1" ht="12.95" customHeight="1" x14ac:dyDescent="0.2">
      <c r="C27" s="12"/>
      <c r="D27" s="12"/>
      <c r="Q27" s="32"/>
    </row>
    <row r="28" spans="1:18" s="7" customFormat="1" ht="12.95" customHeight="1" x14ac:dyDescent="0.2">
      <c r="C28" s="12"/>
      <c r="D28" s="12"/>
      <c r="Q28" s="32"/>
    </row>
    <row r="29" spans="1:18" s="7" customFormat="1" ht="12.95" customHeight="1" x14ac:dyDescent="0.2">
      <c r="C29" s="12"/>
      <c r="D29" s="12"/>
      <c r="Q29" s="32"/>
    </row>
    <row r="30" spans="1:18" s="7" customFormat="1" ht="12.95" customHeight="1" x14ac:dyDescent="0.2">
      <c r="C30" s="12"/>
      <c r="D30" s="12"/>
      <c r="Q30" s="32"/>
    </row>
    <row r="31" spans="1:18" s="7" customFormat="1" ht="12.95" customHeight="1" x14ac:dyDescent="0.2">
      <c r="C31" s="12"/>
      <c r="D31" s="12"/>
      <c r="Q31" s="32"/>
    </row>
    <row r="32" spans="1:18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2024-03-01T04:57:37Z</dcterms:modified>
</cp:coreProperties>
</file>