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63FDA87-7136-46D3-9FEC-CACE942566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 s="1"/>
  <c r="G25" i="1" s="1"/>
  <c r="I25" i="1" s="1"/>
  <c r="Q25" i="1"/>
  <c r="E22" i="1"/>
  <c r="F22" i="1"/>
  <c r="G22" i="1"/>
  <c r="I22" i="1"/>
  <c r="E23" i="1"/>
  <c r="F23" i="1"/>
  <c r="G23" i="1"/>
  <c r="I23" i="1"/>
  <c r="E24" i="1"/>
  <c r="F24" i="1"/>
  <c r="G24" i="1"/>
  <c r="I24" i="1"/>
  <c r="Q22" i="1"/>
  <c r="Q23" i="1"/>
  <c r="Q24" i="1"/>
  <c r="F11" i="1"/>
  <c r="C21" i="1"/>
  <c r="E21" i="1"/>
  <c r="F21" i="1"/>
  <c r="A21" i="1"/>
  <c r="H20" i="1"/>
  <c r="G11" i="1"/>
  <c r="E14" i="1"/>
  <c r="C17" i="1"/>
  <c r="Q21" i="1"/>
  <c r="G21" i="1"/>
  <c r="H21" i="1"/>
  <c r="C12" i="1"/>
  <c r="C16" i="1" l="1"/>
  <c r="D18" i="1" s="1"/>
  <c r="E15" i="1"/>
  <c r="C11" i="1"/>
  <c r="O25" i="1" l="1"/>
  <c r="S25" i="1" s="1"/>
  <c r="O21" i="1"/>
  <c r="S21" i="1" s="1"/>
  <c r="O22" i="1"/>
  <c r="S22" i="1" s="1"/>
  <c r="O24" i="1"/>
  <c r="S24" i="1" s="1"/>
  <c r="O23" i="1"/>
  <c r="S23" i="1" s="1"/>
  <c r="C15" i="1"/>
  <c r="S19" i="1" l="1"/>
  <c r="C18" i="1"/>
  <c r="E16" i="1"/>
  <c r="E17" i="1" s="1"/>
</calcChain>
</file>

<file path=xl/sharedStrings.xml><?xml version="1.0" encoding="utf-8"?>
<sst xmlns="http://schemas.openxmlformats.org/spreadsheetml/2006/main" count="60" uniqueCount="55">
  <si>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</si>
  <si>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</si>
  <si>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</si>
  <si>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</si>
  <si>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</si>
  <si>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</si>
  <si>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</si>
  <si>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</si>
  <si>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</si>
  <si>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</si>
  <si>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</si>
  <si>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</si>
  <si>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</si>
  <si>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</si>
  <si>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</si>
  <si>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</si>
  <si>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</si>
  <si>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</si>
  <si>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</si>
  <si>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</si>
  <si>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</si>
  <si>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</si>
  <si>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</si>
  <si>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</si>
  <si>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</si>
  <si>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</si>
  <si>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</si>
  <si>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</si>
  <si>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</si>
  <si>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</si>
  <si>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</si>
  <si>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</si>
  <si>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</si>
  <si>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</si>
  <si>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</si>
  <si>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</si>
  <si>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</si>
  <si>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</si>
  <si>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</si>
  <si>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</si>
  <si>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</si>
  <si>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</si>
  <si>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G0093-0668</t>
  </si>
  <si>
    <t>G0093-0668_Ori.xls</t>
  </si>
  <si>
    <t>EC</t>
  </si>
  <si>
    <t>Ori</t>
  </si>
  <si>
    <t>VSX</t>
  </si>
  <si>
    <t>IBVS 5960</t>
  </si>
  <si>
    <t>II</t>
  </si>
  <si>
    <t>IBVS 6011</t>
  </si>
  <si>
    <t>I</t>
  </si>
  <si>
    <t>IBVS 6042</t>
  </si>
  <si>
    <t>VSB, 108</t>
  </si>
  <si>
    <t>V2794 Ori / GSC 0093-0668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</si>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</sst>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1">
    <xf numFmtId="0" fontId="0" fillId="0" borderId="0" xfId="0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165" fontId="17" fillId="0" borderId="0" xfId="0" applyNumberFormat="1" applyFont="1" applyAlignment="1" applyProtection="1">
      <alignment vertical="center" wrapText="1"/>
      <protection locked="0"/>
    </xf>
    <xf numFmtId="0" fontId="18" fillId="0" borderId="0" xfId="0" applyFont="1" applyAlignment="1"/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V2794 Ori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4358.5</c:v>
                </c:pt>
                <c:pt idx="2">
                  <c:v>5510</c:v>
                </c:pt>
                <c:pt idx="3">
                  <c:v>6661.5</c:v>
                </c:pt>
                <c:pt idx="4">
                  <c:v>17397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D9-4C6C-98FE-C4F2358351E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4358.5</c:v>
                </c:pt>
                <c:pt idx="2">
                  <c:v>5510</c:v>
                </c:pt>
                <c:pt idx="3">
                  <c:v>6661.5</c:v>
                </c:pt>
                <c:pt idx="4">
                  <c:v>17397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-5.1319999984116293E-3</c:v>
                </c:pt>
                <c:pt idx="2">
                  <c:v>-7.7200000014272518E-3</c:v>
                </c:pt>
                <c:pt idx="3">
                  <c:v>-5.8080000017071143E-3</c:v>
                </c:pt>
                <c:pt idx="4">
                  <c:v>7.8760000251349993E-3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D9-4C6C-98FE-C4F2358351E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4358.5</c:v>
                </c:pt>
                <c:pt idx="2">
                  <c:v>5510</c:v>
                </c:pt>
                <c:pt idx="3">
                  <c:v>6661.5</c:v>
                </c:pt>
                <c:pt idx="4">
                  <c:v>17397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4D9-4C6C-98FE-C4F2358351E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4358.5</c:v>
                </c:pt>
                <c:pt idx="2">
                  <c:v>5510</c:v>
                </c:pt>
                <c:pt idx="3">
                  <c:v>6661.5</c:v>
                </c:pt>
                <c:pt idx="4">
                  <c:v>17397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4D9-4C6C-98FE-C4F2358351E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4358.5</c:v>
                </c:pt>
                <c:pt idx="2">
                  <c:v>5510</c:v>
                </c:pt>
                <c:pt idx="3">
                  <c:v>6661.5</c:v>
                </c:pt>
                <c:pt idx="4">
                  <c:v>17397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4D9-4C6C-98FE-C4F2358351E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4358.5</c:v>
                </c:pt>
                <c:pt idx="2">
                  <c:v>5510</c:v>
                </c:pt>
                <c:pt idx="3">
                  <c:v>6661.5</c:v>
                </c:pt>
                <c:pt idx="4">
                  <c:v>17397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4D9-4C6C-98FE-C4F2358351E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4358.5</c:v>
                </c:pt>
                <c:pt idx="2">
                  <c:v>5510</c:v>
                </c:pt>
                <c:pt idx="3">
                  <c:v>6661.5</c:v>
                </c:pt>
                <c:pt idx="4">
                  <c:v>17397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4D9-4C6C-98FE-C4F2358351E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4358.5</c:v>
                </c:pt>
                <c:pt idx="2">
                  <c:v>5510</c:v>
                </c:pt>
                <c:pt idx="3">
                  <c:v>6661.5</c:v>
                </c:pt>
                <c:pt idx="4">
                  <c:v>17397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-6.509361829870039E-3</c:v>
                </c:pt>
                <c:pt idx="1">
                  <c:v>-3.7135589654772095E-3</c:v>
                </c:pt>
                <c:pt idx="2">
                  <c:v>-2.9749179196246586E-3</c:v>
                </c:pt>
                <c:pt idx="3">
                  <c:v>-2.2362768737721082E-3</c:v>
                </c:pt>
                <c:pt idx="4">
                  <c:v>4.6501156123330244E-3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4D9-4C6C-98FE-C4F2358351E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4358.5</c:v>
                </c:pt>
                <c:pt idx="2">
                  <c:v>5510</c:v>
                </c:pt>
                <c:pt idx="3">
                  <c:v>6661.5</c:v>
                </c:pt>
                <c:pt idx="4">
                  <c:v>17397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4D9-4C6C-98FE-C4F235835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720072"/>
        <c:axId val="1"/>
      </c:scatterChart>
      <c:valAx>
        <c:axId val="640720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07200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D626336-B89D-D284-9D69-165634376A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I36" sqref="I3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6" t="s">
        <v>53</v>
      </c>
      <c r="E1" t="s">
        <v>43</v>
      </c>
    </row>
    <row r="2" spans="1:7" s="7" customFormat="1" ht="12.95" customHeight="1" x14ac:dyDescent="0.2">
      <c r="A2" s="7" t="s">
        <v>24</v>
      </c>
      <c r="B2" s="7" t="s">
        <v>44</v>
      </c>
      <c r="C2" s="8" t="s">
        <v>41</v>
      </c>
      <c r="D2" s="9" t="s">
        <v>45</v>
      </c>
      <c r="E2" s="2" t="s">
        <v>42</v>
      </c>
      <c r="F2" s="7" t="e">
        <v>#N/A</v>
      </c>
    </row>
    <row r="3" spans="1:7" s="7" customFormat="1" ht="12.95" customHeight="1" thickBot="1" x14ac:dyDescent="0.25"/>
    <row r="4" spans="1:7" s="7" customFormat="1" ht="12.95" customHeight="1" thickTop="1" thickBot="1" x14ac:dyDescent="0.25">
      <c r="A4" s="10" t="s">
        <v>0</v>
      </c>
      <c r="C4" s="11" t="s">
        <v>40</v>
      </c>
      <c r="D4" s="12" t="s">
        <v>40</v>
      </c>
    </row>
    <row r="5" spans="1:7" s="7" customFormat="1" ht="12.95" customHeight="1" x14ac:dyDescent="0.2"/>
    <row r="6" spans="1:7" s="7" customFormat="1" ht="12.95" customHeight="1" x14ac:dyDescent="0.2">
      <c r="A6" s="10" t="s">
        <v>1</v>
      </c>
    </row>
    <row r="7" spans="1:7" s="7" customFormat="1" ht="12.95" customHeight="1" x14ac:dyDescent="0.2">
      <c r="A7" s="7" t="s">
        <v>2</v>
      </c>
      <c r="C7" s="40">
        <v>54143.58</v>
      </c>
      <c r="D7" s="14" t="s">
        <v>46</v>
      </c>
    </row>
    <row r="8" spans="1:7" s="7" customFormat="1" ht="12.95" customHeight="1" x14ac:dyDescent="0.2">
      <c r="A8" s="7" t="s">
        <v>3</v>
      </c>
      <c r="C8" s="40">
        <v>0.314392</v>
      </c>
      <c r="D8" s="14" t="s">
        <v>46</v>
      </c>
    </row>
    <row r="9" spans="1:7" s="7" customFormat="1" ht="12.95" customHeight="1" x14ac:dyDescent="0.2">
      <c r="A9" s="15" t="s">
        <v>30</v>
      </c>
      <c r="C9" s="16">
        <v>-9.5</v>
      </c>
      <c r="D9" s="7" t="s">
        <v>31</v>
      </c>
    </row>
    <row r="10" spans="1:7" s="7" customFormat="1" ht="12.95" customHeight="1" thickBot="1" x14ac:dyDescent="0.25">
      <c r="C10" s="17" t="s">
        <v>20</v>
      </c>
      <c r="D10" s="17" t="s">
        <v>21</v>
      </c>
    </row>
    <row r="11" spans="1:7" s="7" customFormat="1" ht="12.95" customHeight="1" x14ac:dyDescent="0.2">
      <c r="A11" s="7" t="s">
        <v>15</v>
      </c>
      <c r="C11" s="18">
        <f ca="1">INTERCEPT(INDIRECT($G$11):G992,INDIRECT($F$11):F992)</f>
        <v>-6.509361829870039E-3</v>
      </c>
      <c r="D11" s="9"/>
      <c r="F11" s="19" t="str">
        <f>"F"&amp;E19</f>
        <v>F21</v>
      </c>
      <c r="G11" s="18" t="str">
        <f>"G"&amp;E19</f>
        <v>G21</v>
      </c>
    </row>
    <row r="12" spans="1:7" s="7" customFormat="1" ht="12.95" customHeight="1" x14ac:dyDescent="0.2">
      <c r="A12" s="7" t="s">
        <v>16</v>
      </c>
      <c r="C12" s="18">
        <f ca="1">SLOPE(INDIRECT($G$11):G992,INDIRECT($F$11):F992)</f>
        <v>6.4145987481767335E-7</v>
      </c>
      <c r="D12" s="9"/>
    </row>
    <row r="13" spans="1:7" s="7" customFormat="1" ht="12.95" customHeight="1" x14ac:dyDescent="0.2">
      <c r="A13" s="7" t="s">
        <v>19</v>
      </c>
      <c r="C13" s="9" t="s">
        <v>13</v>
      </c>
      <c r="D13" s="20" t="s">
        <v>37</v>
      </c>
      <c r="E13" s="16">
        <v>1</v>
      </c>
    </row>
    <row r="14" spans="1:7" s="7" customFormat="1" ht="12.95" customHeight="1" x14ac:dyDescent="0.2">
      <c r="D14" s="20" t="s">
        <v>32</v>
      </c>
      <c r="E14" s="21">
        <f ca="1">NOW()+15018.5+$C$9/24</f>
        <v>60370.754381712963</v>
      </c>
    </row>
    <row r="15" spans="1:7" s="7" customFormat="1" ht="12.95" customHeight="1" x14ac:dyDescent="0.2">
      <c r="A15" s="22" t="s">
        <v>17</v>
      </c>
      <c r="C15" s="23">
        <f ca="1">(C7+C11)+(C8+C12)*INT(MAX(F21:F3533))</f>
        <v>59613.062274115611</v>
      </c>
      <c r="D15" s="20" t="s">
        <v>38</v>
      </c>
      <c r="E15" s="21">
        <f ca="1">ROUND(2*(E14-$C$7)/$C$8,0)/2+E13</f>
        <v>19808</v>
      </c>
    </row>
    <row r="16" spans="1:7" s="7" customFormat="1" ht="12.95" customHeight="1" x14ac:dyDescent="0.2">
      <c r="A16" s="10" t="s">
        <v>4</v>
      </c>
      <c r="C16" s="24">
        <f ca="1">+C8+C12</f>
        <v>0.31439264145987483</v>
      </c>
      <c r="D16" s="20" t="s">
        <v>39</v>
      </c>
      <c r="E16" s="18">
        <f ca="1">ROUND(2*(E14-$C$15)/$C$16,0)/2+E13</f>
        <v>2411</v>
      </c>
    </row>
    <row r="17" spans="1:19" s="7" customFormat="1" ht="12.95" customHeight="1" thickBot="1" x14ac:dyDescent="0.25">
      <c r="A17" s="20" t="s">
        <v>29</v>
      </c>
      <c r="C17" s="7">
        <f>COUNT(C21:C2191)</f>
        <v>5</v>
      </c>
      <c r="D17" s="20" t="s">
        <v>33</v>
      </c>
      <c r="E17" s="25">
        <f ca="1">+$C$15+$C$16*E16-15018.5-$C$9/24</f>
        <v>45352.958766008705</v>
      </c>
    </row>
    <row r="18" spans="1:19" s="7" customFormat="1" ht="12.95" customHeight="1" thickTop="1" thickBot="1" x14ac:dyDescent="0.25">
      <c r="A18" s="10" t="s">
        <v>5</v>
      </c>
      <c r="C18" s="26">
        <f ca="1">+C15</f>
        <v>59613.062274115611</v>
      </c>
      <c r="D18" s="27">
        <f ca="1">+C16</f>
        <v>0.31439264145987483</v>
      </c>
      <c r="E18" s="28" t="s">
        <v>34</v>
      </c>
    </row>
    <row r="19" spans="1:19" s="7" customFormat="1" ht="12.95" customHeight="1" thickTop="1" x14ac:dyDescent="0.2">
      <c r="A19" s="29" t="s">
        <v>35</v>
      </c>
      <c r="E19" s="30">
        <v>21</v>
      </c>
      <c r="S19" s="7">
        <f ca="1">SQRT(SUM(S21:S50)/(COUNT(S21:S50)-1))</f>
        <v>4.7450792065704683E-3</v>
      </c>
    </row>
    <row r="20" spans="1:19" s="7" customFormat="1" ht="12.95" customHeight="1" thickBot="1" x14ac:dyDescent="0.25">
      <c r="A20" s="17" t="s">
        <v>6</v>
      </c>
      <c r="B20" s="17" t="s">
        <v>7</v>
      </c>
      <c r="C20" s="17" t="s">
        <v>8</v>
      </c>
      <c r="D20" s="17" t="s">
        <v>12</v>
      </c>
      <c r="E20" s="17" t="s">
        <v>9</v>
      </c>
      <c r="F20" s="17" t="s">
        <v>10</v>
      </c>
      <c r="G20" s="17" t="s">
        <v>11</v>
      </c>
      <c r="H20" s="31" t="str">
        <f>A21</f>
        <v>VSX</v>
      </c>
      <c r="I20" s="31" t="s">
        <v>54</v>
      </c>
      <c r="J20" s="31" t="s">
        <v>18</v>
      </c>
      <c r="K20" s="31" t="s">
        <v>25</v>
      </c>
      <c r="L20" s="31" t="s">
        <v>26</v>
      </c>
      <c r="M20" s="31" t="s">
        <v>27</v>
      </c>
      <c r="N20" s="31" t="s">
        <v>28</v>
      </c>
      <c r="O20" s="31" t="s">
        <v>23</v>
      </c>
      <c r="P20" s="32" t="s">
        <v>22</v>
      </c>
      <c r="Q20" s="17" t="s">
        <v>14</v>
      </c>
      <c r="R20" s="33" t="s">
        <v>36</v>
      </c>
    </row>
    <row r="21" spans="1:19" s="7" customFormat="1" ht="12.95" customHeight="1" x14ac:dyDescent="0.2">
      <c r="A21" s="7" t="str">
        <f>D7</f>
        <v>VSX</v>
      </c>
      <c r="C21" s="13">
        <f>C$7</f>
        <v>54143.58</v>
      </c>
      <c r="D21" s="13" t="s">
        <v>13</v>
      </c>
      <c r="E21" s="7">
        <f>+(C21-C$7)/C$8</f>
        <v>0</v>
      </c>
      <c r="F21" s="7">
        <f>ROUND(2*E21,0)/2</f>
        <v>0</v>
      </c>
      <c r="G21" s="7">
        <f>+C21-(C$7+F21*C$8)</f>
        <v>0</v>
      </c>
      <c r="H21" s="7">
        <f>+G21</f>
        <v>0</v>
      </c>
      <c r="O21" s="7">
        <f ca="1">+C$11+C$12*$F21</f>
        <v>-6.509361829870039E-3</v>
      </c>
      <c r="Q21" s="34">
        <f>+C21-15018.5</f>
        <v>39125.08</v>
      </c>
      <c r="S21" s="7">
        <f ca="1">+(O21-G21)^2</f>
        <v>4.2371791432169025E-5</v>
      </c>
    </row>
    <row r="22" spans="1:19" s="7" customFormat="1" ht="12.95" customHeight="1" x14ac:dyDescent="0.2">
      <c r="A22" s="3" t="s">
        <v>47</v>
      </c>
      <c r="B22" s="4" t="s">
        <v>48</v>
      </c>
      <c r="C22" s="3">
        <v>55513.852400000003</v>
      </c>
      <c r="D22" s="3">
        <v>2.0000000000000001E-4</v>
      </c>
      <c r="E22" s="7">
        <f>+(C22-C$7)/C$8</f>
        <v>4358.4836764294305</v>
      </c>
      <c r="F22" s="7">
        <f>ROUND(2*E22,0)/2</f>
        <v>4358.5</v>
      </c>
      <c r="G22" s="7">
        <f>+C22-(C$7+F22*C$8)</f>
        <v>-5.1319999984116293E-3</v>
      </c>
      <c r="I22" s="7">
        <f>+G22</f>
        <v>-5.1319999984116293E-3</v>
      </c>
      <c r="O22" s="7">
        <f ca="1">+C$11+C$12*$F22</f>
        <v>-3.7135589654772095E-3</v>
      </c>
      <c r="Q22" s="34">
        <f>+C22-15018.5</f>
        <v>40495.352400000003</v>
      </c>
      <c r="S22" s="7">
        <f ca="1">+(O22-G22)^2</f>
        <v>2.0119749639120638E-6</v>
      </c>
    </row>
    <row r="23" spans="1:19" s="7" customFormat="1" ht="12.95" customHeight="1" x14ac:dyDescent="0.2">
      <c r="A23" s="3" t="s">
        <v>49</v>
      </c>
      <c r="B23" s="4" t="s">
        <v>50</v>
      </c>
      <c r="C23" s="3">
        <v>55875.872199999998</v>
      </c>
      <c r="D23" s="3">
        <v>5.9999999999999995E-4</v>
      </c>
      <c r="E23" s="7">
        <f>+(C23-C$7)/C$8</f>
        <v>5509.9754446677907</v>
      </c>
      <c r="F23" s="7">
        <f>ROUND(2*E23,0)/2</f>
        <v>5510</v>
      </c>
      <c r="G23" s="7">
        <f>+C23-(C$7+F23*C$8)</f>
        <v>-7.7200000014272518E-3</v>
      </c>
      <c r="I23" s="7">
        <f>+G23</f>
        <v>-7.7200000014272518E-3</v>
      </c>
      <c r="O23" s="7">
        <f ca="1">+C$11+C$12*$F23</f>
        <v>-2.9749179196246586E-3</v>
      </c>
      <c r="Q23" s="34">
        <f>+C23-15018.5</f>
        <v>40857.372199999998</v>
      </c>
      <c r="S23" s="7">
        <f ca="1">+(O23-G23)^2</f>
        <v>2.2515803963044037E-5</v>
      </c>
    </row>
    <row r="24" spans="1:19" s="7" customFormat="1" ht="12.95" customHeight="1" x14ac:dyDescent="0.2">
      <c r="A24" s="35" t="s">
        <v>51</v>
      </c>
      <c r="B24" s="36" t="s">
        <v>48</v>
      </c>
      <c r="C24" s="37">
        <v>56237.896500000003</v>
      </c>
      <c r="D24" s="37">
        <v>2.0000000000000001E-4</v>
      </c>
      <c r="E24" s="7">
        <f>+(C24-C$7)/C$8</f>
        <v>6661.4815262474895</v>
      </c>
      <c r="F24" s="7">
        <f>ROUND(2*E24,0)/2</f>
        <v>6661.5</v>
      </c>
      <c r="G24" s="7">
        <f>+C24-(C$7+F24*C$8)</f>
        <v>-5.8080000017071143E-3</v>
      </c>
      <c r="I24" s="7">
        <f>+G24</f>
        <v>-5.8080000017071143E-3</v>
      </c>
      <c r="O24" s="7">
        <f ca="1">+C$11+C$12*$F24</f>
        <v>-2.2362768737721082E-3</v>
      </c>
      <c r="Q24" s="34">
        <f>+C24-15018.5</f>
        <v>41219.396500000003</v>
      </c>
      <c r="S24" s="7">
        <f ca="1">+(O24-G24)^2</f>
        <v>1.2757206102625824E-5</v>
      </c>
    </row>
    <row r="25" spans="1:19" s="7" customFormat="1" ht="12.95" customHeight="1" x14ac:dyDescent="0.2">
      <c r="A25" s="38" t="s">
        <v>52</v>
      </c>
      <c r="B25" s="39" t="s">
        <v>50</v>
      </c>
      <c r="C25" s="5">
        <v>59613.065500000026</v>
      </c>
      <c r="D25" s="13"/>
      <c r="E25" s="7">
        <f>+(C25-C$7)/C$8</f>
        <v>17397.025051528104</v>
      </c>
      <c r="F25" s="7">
        <f>ROUND(2*E25,0)/2</f>
        <v>17397</v>
      </c>
      <c r="G25" s="7">
        <f>+C25-(C$7+F25*C$8)</f>
        <v>7.8760000251349993E-3</v>
      </c>
      <c r="I25" s="7">
        <f>+G25</f>
        <v>7.8760000251349993E-3</v>
      </c>
      <c r="O25" s="7">
        <f ca="1">+C$11+C$12*$F25</f>
        <v>4.6501156123330244E-3</v>
      </c>
      <c r="Q25" s="34">
        <f>+C25-15018.5</f>
        <v>44594.565500000026</v>
      </c>
      <c r="S25" s="7">
        <f ca="1">+(O25-G25)^2</f>
        <v>1.0406330244758743E-5</v>
      </c>
    </row>
    <row r="26" spans="1:19" s="7" customFormat="1" ht="12.95" customHeight="1" x14ac:dyDescent="0.2">
      <c r="C26" s="13"/>
      <c r="D26" s="13"/>
      <c r="Q26" s="34"/>
    </row>
    <row r="27" spans="1:19" s="7" customFormat="1" ht="12.95" customHeight="1" x14ac:dyDescent="0.2">
      <c r="C27" s="13"/>
      <c r="D27" s="13"/>
      <c r="Q27" s="34"/>
    </row>
    <row r="28" spans="1:19" s="7" customFormat="1" ht="12.95" customHeight="1" x14ac:dyDescent="0.2">
      <c r="C28" s="13"/>
      <c r="D28" s="13"/>
      <c r="Q28" s="34"/>
    </row>
    <row r="29" spans="1:19" s="7" customFormat="1" ht="12.95" customHeight="1" x14ac:dyDescent="0.2">
      <c r="C29" s="13"/>
      <c r="D29" s="13"/>
      <c r="Q29" s="34"/>
    </row>
    <row r="30" spans="1:19" s="7" customFormat="1" ht="12.95" customHeight="1" x14ac:dyDescent="0.2">
      <c r="C30" s="13"/>
      <c r="D30" s="13"/>
      <c r="Q30" s="34"/>
    </row>
    <row r="31" spans="1:19" s="7" customFormat="1" ht="12.95" customHeight="1" x14ac:dyDescent="0.2">
      <c r="C31" s="13"/>
      <c r="D31" s="13"/>
      <c r="Q31" s="34"/>
    </row>
    <row r="32" spans="1:19" s="7" customFormat="1" ht="12.95" customHeight="1" x14ac:dyDescent="0.2">
      <c r="C32" s="13"/>
      <c r="D32" s="13"/>
      <c r="Q32" s="34"/>
    </row>
    <row r="33" spans="3:17" s="7" customFormat="1" ht="12.95" customHeight="1" x14ac:dyDescent="0.2">
      <c r="C33" s="13"/>
      <c r="D33" s="13"/>
      <c r="Q33" s="34"/>
    </row>
    <row r="34" spans="3:17" s="7" customFormat="1" ht="12.95" customHeight="1" x14ac:dyDescent="0.2">
      <c r="C34" s="13"/>
      <c r="D34" s="13"/>
    </row>
    <row r="35" spans="3:17" s="7" customFormat="1" ht="12.95" customHeight="1" x14ac:dyDescent="0.2">
      <c r="C35" s="13"/>
      <c r="D35" s="13"/>
    </row>
    <row r="36" spans="3:17" s="7" customFormat="1" ht="12.95" customHeight="1" x14ac:dyDescent="0.2">
      <c r="C36" s="13"/>
      <c r="D36" s="13"/>
    </row>
    <row r="37" spans="3:17" s="7" customFormat="1" ht="12.95" customHeight="1" x14ac:dyDescent="0.2">
      <c r="C37" s="13"/>
      <c r="D37" s="13"/>
    </row>
    <row r="38" spans="3:17" s="7" customFormat="1" ht="12.95" customHeight="1" x14ac:dyDescent="0.2">
      <c r="C38" s="13"/>
      <c r="D38" s="13"/>
    </row>
    <row r="39" spans="3:17" s="7" customFormat="1" ht="12.95" customHeight="1" x14ac:dyDescent="0.2">
      <c r="C39" s="13"/>
      <c r="D39" s="13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2024-03-01T05:06:18Z</dcterms:modified>
</cp:coreProperties>
</file>