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FA8B1C1-908E-4BEF-9A05-FE0E403B59E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G11" i="1"/>
  <c r="F11" i="1"/>
  <c r="Q22" i="1"/>
  <c r="Q23" i="1"/>
  <c r="Q24" i="1"/>
  <c r="Q25" i="1"/>
  <c r="Q26" i="1"/>
  <c r="C21" i="1"/>
  <c r="G21" i="1"/>
  <c r="H21" i="1"/>
  <c r="E21" i="1"/>
  <c r="F21" i="1"/>
  <c r="A21" i="1"/>
  <c r="H20" i="1"/>
  <c r="E14" i="1"/>
  <c r="C17" i="1"/>
  <c r="Q21" i="1"/>
  <c r="C12" i="1"/>
  <c r="C16" i="1" l="1"/>
  <c r="D18" i="1" s="1"/>
  <c r="E15" i="1"/>
  <c r="C11" i="1"/>
  <c r="O23" i="1" l="1"/>
  <c r="S23" i="1" s="1"/>
  <c r="O25" i="1"/>
  <c r="S25" i="1" s="1"/>
  <c r="O26" i="1"/>
  <c r="S26" i="1" s="1"/>
  <c r="O24" i="1"/>
  <c r="S24" i="1" s="1"/>
  <c r="O21" i="1"/>
  <c r="S21" i="1" s="1"/>
  <c r="O22" i="1"/>
  <c r="S22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<sst xmlns="http://schemas.openxmlformats.org/spreadsheetml/2006/main" count="62" uniqueCount="54">
  <si>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</si>
  <si>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</si>
  <si>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</si>
  <si>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</si>
  <si>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</si>
  <si>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</si>
  <si>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</si>
  <si>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</si>
  <si>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</si>
  <si>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</si>
  <si>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</si>
  <si>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</si>
  <si>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</si>
  <si>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</si>
  <si>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</si>
  <si>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</si>
  <si>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</si>
  <si>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</si>
  <si>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</si>
  <si>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</si>
  <si>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</si>
  <si>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</si>
  <si>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</si>
  <si>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</si>
  <si>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</si>
  <si>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</si>
  <si>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</si>
  <si>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</si>
  <si>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</si>
  <si>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</si>
  <si>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</si>
  <si>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</si>
  <si>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</si>
  <si>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</si>
  <si>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</si>
  <si>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</si>
  <si>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</si>
  <si>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</si>
  <si>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</si>
  <si>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</si>
  <si>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</si>
  <si>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</si>
  <si>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G0085-1357</t>
  </si>
  <si>
    <t>IBVS 5960</t>
  </si>
  <si>
    <t>II</t>
  </si>
  <si>
    <t>I</t>
  </si>
  <si>
    <t>IBVS 6011</t>
  </si>
  <si>
    <t>IBVS 6042</t>
  </si>
  <si>
    <t>G0085-1357_Ori.xls</t>
  </si>
  <si>
    <t>EC</t>
  </si>
  <si>
    <t>Ori</t>
  </si>
  <si>
    <t>VSX</t>
  </si>
  <si>
    <t>CCD</t>
  </si>
  <si>
    <t>V2795 Ori / GSC 0085-1357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</si>
</sst>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V2795 Ori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84-4034-BD0A-50F95FF073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1.334109999879729E-2</c:v>
                </c:pt>
                <c:pt idx="2">
                  <c:v>1.1054799993871711E-2</c:v>
                </c:pt>
                <c:pt idx="3">
                  <c:v>1.8622799994773231E-2</c:v>
                </c:pt>
                <c:pt idx="4">
                  <c:v>2.113649999955669E-2</c:v>
                </c:pt>
                <c:pt idx="5">
                  <c:v>2.695780000067316E-2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84-4034-BD0A-50F95FF073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84-4034-BD0A-50F95FF073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84-4034-BD0A-50F95FF073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84-4034-BD0A-50F95FF073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84-4034-BD0A-50F95FF073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3.0000000000000001E-3</c:v>
                  </c:pt>
                  <c:pt idx="4">
                    <c:v>8.0000000000000004E-4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84-4034-BD0A-50F95FF073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-2.2006499866847384E-2</c:v>
                </c:pt>
                <c:pt idx="1">
                  <c:v>1.2244449606281765E-2</c:v>
                </c:pt>
                <c:pt idx="2">
                  <c:v>1.224730313868809E-2</c:v>
                </c:pt>
                <c:pt idx="3">
                  <c:v>1.978062869138833E-2</c:v>
                </c:pt>
                <c:pt idx="4">
                  <c:v>1.9783482223794654E-2</c:v>
                </c:pt>
                <c:pt idx="5">
                  <c:v>2.7057136327519236E-2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84-4034-BD0A-50F95FF0731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6001.5</c:v>
                </c:pt>
                <c:pt idx="2">
                  <c:v>6002</c:v>
                </c:pt>
                <c:pt idx="3">
                  <c:v>7322</c:v>
                </c:pt>
                <c:pt idx="4">
                  <c:v>7322.5</c:v>
                </c:pt>
                <c:pt idx="5">
                  <c:v>8597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84-4034-BD0A-50F95FF07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699840"/>
        <c:axId val="1"/>
      </c:scatterChart>
      <c:valAx>
        <c:axId val="809699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699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DD4D21-41A0-AD7B-29D1-EB72A14D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53</v>
      </c>
      <c r="E1" t="s">
        <v>48</v>
      </c>
    </row>
    <row r="2" spans="1:7" s="6" customFormat="1" ht="12.95" customHeight="1" x14ac:dyDescent="0.2">
      <c r="A2" s="6" t="s">
        <v>24</v>
      </c>
      <c r="B2" s="6" t="s">
        <v>49</v>
      </c>
      <c r="C2" s="7" t="s">
        <v>41</v>
      </c>
      <c r="D2" s="8" t="s">
        <v>50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8">
        <v>53804.538</v>
      </c>
      <c r="D7" s="13" t="s">
        <v>51</v>
      </c>
    </row>
    <row r="8" spans="1:7" s="6" customFormat="1" ht="12.95" customHeight="1" x14ac:dyDescent="0.2">
      <c r="A8" s="6" t="s">
        <v>3</v>
      </c>
      <c r="C8" s="38">
        <v>0.28397260000000002</v>
      </c>
      <c r="D8" s="13" t="s">
        <v>51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-2.2006499866847384E-2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5.7070648126516951E-6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60370.755122222217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56245.877499336333</v>
      </c>
      <c r="D15" s="19" t="s">
        <v>38</v>
      </c>
      <c r="E15" s="20">
        <f ca="1">ROUND(2*(E14-$C$7)/$C$8,0)/2+E13</f>
        <v>23123.5</v>
      </c>
    </row>
    <row r="16" spans="1:7" s="6" customFormat="1" ht="12.95" customHeight="1" x14ac:dyDescent="0.2">
      <c r="A16" s="9" t="s">
        <v>4</v>
      </c>
      <c r="C16" s="23">
        <f ca="1">+C8+C12</f>
        <v>0.2839783070648127</v>
      </c>
      <c r="D16" s="19" t="s">
        <v>39</v>
      </c>
      <c r="E16" s="17">
        <f ca="1">ROUND(2*(E14-$C$15)/$C$16,0)/2+E13</f>
        <v>14526.5</v>
      </c>
    </row>
    <row r="17" spans="1:19" s="6" customFormat="1" ht="12.95" customHeight="1" thickBot="1" x14ac:dyDescent="0.25">
      <c r="A17" s="19" t="s">
        <v>29</v>
      </c>
      <c r="C17" s="6">
        <f>COUNT(C21:C2191)</f>
        <v>6</v>
      </c>
      <c r="D17" s="19" t="s">
        <v>33</v>
      </c>
      <c r="E17" s="24">
        <f ca="1">+$C$15+$C$16*E16-15018.5-$C$9/24</f>
        <v>45352.984210246672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56245.877499336333</v>
      </c>
      <c r="D18" s="26">
        <f ca="1">+C16</f>
        <v>0.2839783070648127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9.9004225598852084E-3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53804.538</v>
      </c>
      <c r="D21" s="12" t="s">
        <v>13</v>
      </c>
      <c r="E21" s="6">
        <f t="shared" ref="E21:E26" si="0">+(C21-C$7)/C$8</f>
        <v>0</v>
      </c>
      <c r="F21" s="6">
        <f t="shared" ref="F21:F26" si="1">ROUND(2*E21,0)/2</f>
        <v>0</v>
      </c>
      <c r="G21" s="6">
        <f t="shared" ref="G21:G26" si="2">+C21-(C$7+F21*C$8)</f>
        <v>0</v>
      </c>
      <c r="H21" s="6">
        <f>+G21</f>
        <v>0</v>
      </c>
      <c r="O21" s="6">
        <f t="shared" ref="O21:O26" ca="1" si="3">+C$11+C$12*$F21</f>
        <v>-2.2006499866847384E-2</v>
      </c>
      <c r="Q21" s="33">
        <f t="shared" ref="Q21:Q26" si="4">+C21-15018.5</f>
        <v>38786.038</v>
      </c>
      <c r="S21" s="6">
        <f t="shared" ref="S21:S26" ca="1" si="5">+(O21-G21)^2</f>
        <v>4.8428603638955392E-4</v>
      </c>
    </row>
    <row r="22" spans="1:19" s="6" customFormat="1" ht="12.95" customHeight="1" x14ac:dyDescent="0.2">
      <c r="A22" s="4" t="s">
        <v>43</v>
      </c>
      <c r="B22" s="5" t="s">
        <v>44</v>
      </c>
      <c r="C22" s="4">
        <v>55508.812899999997</v>
      </c>
      <c r="D22" s="4">
        <v>4.0000000000000002E-4</v>
      </c>
      <c r="E22" s="6">
        <f t="shared" si="0"/>
        <v>6001.5469802368134</v>
      </c>
      <c r="F22" s="6">
        <f t="shared" si="1"/>
        <v>6001.5</v>
      </c>
      <c r="G22" s="6">
        <f t="shared" si="2"/>
        <v>1.334109999879729E-2</v>
      </c>
      <c r="I22" s="6">
        <f>+G22</f>
        <v>1.334109999879729E-2</v>
      </c>
      <c r="O22" s="6">
        <f t="shared" ca="1" si="3"/>
        <v>1.2244449606281765E-2</v>
      </c>
      <c r="Q22" s="33">
        <f t="shared" si="4"/>
        <v>40490.312899999997</v>
      </c>
      <c r="S22" s="6">
        <f t="shared" ca="1" si="5"/>
        <v>1.2026420834044542E-6</v>
      </c>
    </row>
    <row r="23" spans="1:19" s="6" customFormat="1" ht="12.95" customHeight="1" x14ac:dyDescent="0.2">
      <c r="A23" s="4" t="s">
        <v>43</v>
      </c>
      <c r="B23" s="5" t="s">
        <v>45</v>
      </c>
      <c r="C23" s="4">
        <v>55508.952599999997</v>
      </c>
      <c r="D23" s="4">
        <v>5.0000000000000001E-4</v>
      </c>
      <c r="E23" s="6">
        <f t="shared" si="0"/>
        <v>6002.0389291079364</v>
      </c>
      <c r="F23" s="6">
        <f t="shared" si="1"/>
        <v>6002</v>
      </c>
      <c r="G23" s="6">
        <f t="shared" si="2"/>
        <v>1.1054799993871711E-2</v>
      </c>
      <c r="I23" s="6">
        <f>+G23</f>
        <v>1.1054799993871711E-2</v>
      </c>
      <c r="O23" s="6">
        <f t="shared" ca="1" si="3"/>
        <v>1.224730313868809E-2</v>
      </c>
      <c r="Q23" s="33">
        <f t="shared" si="4"/>
        <v>40490.452599999997</v>
      </c>
      <c r="S23" s="6">
        <f t="shared" ca="1" si="5"/>
        <v>1.422063750396953E-6</v>
      </c>
    </row>
    <row r="24" spans="1:19" s="6" customFormat="1" ht="12.95" customHeight="1" x14ac:dyDescent="0.2">
      <c r="A24" s="4" t="s">
        <v>46</v>
      </c>
      <c r="B24" s="5" t="s">
        <v>45</v>
      </c>
      <c r="C24" s="4">
        <v>55883.803999999996</v>
      </c>
      <c r="D24" s="4">
        <v>3.0000000000000001E-3</v>
      </c>
      <c r="E24" s="6">
        <f t="shared" si="0"/>
        <v>7322.0655795664643</v>
      </c>
      <c r="F24" s="6">
        <f t="shared" si="1"/>
        <v>7322</v>
      </c>
      <c r="G24" s="6">
        <f t="shared" si="2"/>
        <v>1.8622799994773231E-2</v>
      </c>
      <c r="I24" s="6">
        <f>+G24</f>
        <v>1.8622799994773231E-2</v>
      </c>
      <c r="O24" s="6">
        <f t="shared" ca="1" si="3"/>
        <v>1.978062869138833E-2</v>
      </c>
      <c r="Q24" s="33">
        <f t="shared" si="4"/>
        <v>40865.303999999996</v>
      </c>
      <c r="S24" s="6">
        <f t="shared" ca="1" si="5"/>
        <v>1.340567290705418E-6</v>
      </c>
    </row>
    <row r="25" spans="1:19" s="6" customFormat="1" ht="12.95" customHeight="1" x14ac:dyDescent="0.2">
      <c r="A25" s="4" t="s">
        <v>46</v>
      </c>
      <c r="B25" s="5" t="s">
        <v>44</v>
      </c>
      <c r="C25" s="4">
        <v>55883.948499999999</v>
      </c>
      <c r="D25" s="4">
        <v>8.0000000000000004E-4</v>
      </c>
      <c r="E25" s="6">
        <f t="shared" si="0"/>
        <v>7322.5744314768326</v>
      </c>
      <c r="F25" s="6">
        <f t="shared" si="1"/>
        <v>7322.5</v>
      </c>
      <c r="G25" s="6">
        <f t="shared" si="2"/>
        <v>2.113649999955669E-2</v>
      </c>
      <c r="I25" s="6">
        <f>+G25</f>
        <v>2.113649999955669E-2</v>
      </c>
      <c r="O25" s="6">
        <f t="shared" ca="1" si="3"/>
        <v>1.9783482223794654E-2</v>
      </c>
      <c r="Q25" s="33">
        <f t="shared" si="4"/>
        <v>40865.448499999999</v>
      </c>
      <c r="S25" s="6">
        <f t="shared" ca="1" si="5"/>
        <v>1.8306571015280471E-6</v>
      </c>
    </row>
    <row r="26" spans="1:19" s="6" customFormat="1" ht="12.95" customHeight="1" x14ac:dyDescent="0.2">
      <c r="A26" s="34" t="s">
        <v>47</v>
      </c>
      <c r="B26" s="35" t="s">
        <v>45</v>
      </c>
      <c r="C26" s="36">
        <v>56245.877399999998</v>
      </c>
      <c r="D26" s="36">
        <v>4.0000000000000002E-4</v>
      </c>
      <c r="E26" s="6">
        <f t="shared" si="0"/>
        <v>8597.0949309898097</v>
      </c>
      <c r="F26" s="6">
        <f t="shared" si="1"/>
        <v>8597</v>
      </c>
      <c r="G26" s="6">
        <f t="shared" si="2"/>
        <v>2.695780000067316E-2</v>
      </c>
      <c r="I26" s="6">
        <f>+G26</f>
        <v>2.695780000067316E-2</v>
      </c>
      <c r="O26" s="6">
        <f t="shared" ca="1" si="3"/>
        <v>2.7057136327519236E-2</v>
      </c>
      <c r="Q26" s="33">
        <f t="shared" si="4"/>
        <v>41227.377399999998</v>
      </c>
      <c r="S26" s="6">
        <f t="shared" ca="1" si="5"/>
        <v>9.8677058312705307E-9</v>
      </c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2024-03-01T05:07:22Z</dcterms:modified>
</cp:coreProperties>
</file>