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E111A3B-9713-4269-A8B2-D31E7B3E5F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2" i="1" l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<sst xmlns="http://schemas.openxmlformats.org/spreadsheetml/2006/main" count="56" uniqueCount="53">
  <si>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</si>
  <si>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</si>
  <si>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</si>
  <si>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</si>
  <si>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</si>
  <si>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</si>
  <si>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</si>
  <si>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</si>
  <si>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</si>
  <si>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</si>
  <si>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</si>
  <si>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</si>
  <si>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</si>
  <si>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</si>
  <si>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</si>
  <si>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</si>
  <si>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</si>
  <si>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</si>
  <si>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</si>
  <si>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</si>
  <si>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</si>
  <si>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</si>
  <si>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</si>
  <si>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</si>
  <si>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</si>
  <si>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</si>
  <si>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</si>
  <si>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</si>
  <si>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</si>
  <si>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</si>
  <si>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</si>
  <si>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</si>
  <si>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</si>
  <si>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</si>
  <si>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</si>
  <si>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</si>
  <si>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</si>
  <si>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</si>
  <si>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</si>
  <si>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</si>
  <si>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</si>
  <si>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</si>
  <si>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G4783-0266</t>
  </si>
  <si>
    <t>G4783-0266_Ori.xls</t>
  </si>
  <si>
    <t>EC</t>
  </si>
  <si>
    <t>Ori</t>
  </si>
  <si>
    <t>VSX</t>
  </si>
  <si>
    <t>IBVS 5960</t>
  </si>
  <si>
    <t>I</t>
  </si>
  <si>
    <t>IBVS 6029</t>
  </si>
  <si>
    <t>II</t>
  </si>
  <si>
    <t>CCD</t>
  </si>
  <si>
    <t>V2824 Ori / GSC 4783-0266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</si>
</sst>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/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V2824 Ori 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3F-4240-9D5F-7951514ACE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6.1889999909908511E-2</c:v>
                </c:pt>
                <c:pt idx="2">
                  <c:v>6.3582499904441647E-2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3F-4240-9D5F-7951514ACE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3F-4240-9D5F-7951514ACE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3F-4240-9D5F-7951514ACE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3F-4240-9D5F-7951514ACE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3F-4240-9D5F-7951514ACE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3F-4240-9D5F-7951514ACE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5.7213970787918567E-2</c:v>
                </c:pt>
                <c:pt idx="1">
                  <c:v>6.1889999909908511E-2</c:v>
                </c:pt>
                <c:pt idx="2">
                  <c:v>6.3582499904441647E-2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3F-4240-9D5F-7951514ACE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3698</c:v>
                </c:pt>
                <c:pt idx="2">
                  <c:v>5036.5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3F-4240-9D5F-7951514A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81552"/>
        <c:axId val="1"/>
      </c:scatterChart>
      <c:valAx>
        <c:axId val="80968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8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100EEF-A786-42C1-8766-11B27089B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52</v>
      </c>
      <c r="E1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54334.921000000089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0.32259500000000002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5.7213970787918567E-2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1.2644751546754848E-6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60370.77238657407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55959.573001867757</v>
      </c>
      <c r="D15" s="18" t="s">
        <v>38</v>
      </c>
      <c r="E15" s="19">
        <f ca="1">ROUND(2*(E14-$C$7)/$C$8,0)/2+E13</f>
        <v>18711.5</v>
      </c>
    </row>
    <row r="16" spans="1:7" s="5" customFormat="1" ht="12.95" customHeight="1" x14ac:dyDescent="0.2">
      <c r="A16" s="8" t="s">
        <v>4</v>
      </c>
      <c r="C16" s="22">
        <f ca="1">+C8+C12</f>
        <v>0.32259626447515471</v>
      </c>
      <c r="D16" s="18" t="s">
        <v>39</v>
      </c>
      <c r="E16" s="16">
        <f ca="1">ROUND(2*(E14-$C$15)/$C$16,0)/2+E13</f>
        <v>13675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 t="s">
        <v>33</v>
      </c>
      <c r="E17" s="23">
        <f ca="1">+$C$15+$C$16*E16-15018.5-$C$9/24</f>
        <v>45352.972751898829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55959.573001867757</v>
      </c>
      <c r="D18" s="25">
        <f ca="1">+C16</f>
        <v>0.32259626447515471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4.0456386722746256E-2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51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54334.921000000089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5.7213970787918567E-2</v>
      </c>
      <c r="Q21" s="32">
        <f>+C21-15018.5</f>
        <v>39316.421000000089</v>
      </c>
      <c r="S21" s="5">
        <f ca="1">+(O21-G21)^2</f>
        <v>3.2734384533207989E-3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55527.939200000001</v>
      </c>
      <c r="D22" s="3">
        <v>8.0000000000000004E-4</v>
      </c>
      <c r="E22" s="5">
        <f>+(C22-C$7)/C$8</f>
        <v>3698.1918504623791</v>
      </c>
      <c r="F22" s="5">
        <f>ROUND(2*E22,0)/2</f>
        <v>3698</v>
      </c>
      <c r="G22" s="5">
        <f>+C22-(C$7+F22*C$8)</f>
        <v>6.1889999909908511E-2</v>
      </c>
      <c r="I22" s="5">
        <f>+G22</f>
        <v>6.1889999909908511E-2</v>
      </c>
      <c r="O22" s="5">
        <f ca="1">+C$11+C$12*$F22</f>
        <v>6.1889999909908511E-2</v>
      </c>
      <c r="Q22" s="32">
        <f>+C22-15018.5</f>
        <v>40509.439200000001</v>
      </c>
      <c r="S22" s="5">
        <f ca="1">+(O22-G22)^2</f>
        <v>0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55959.734299999996</v>
      </c>
      <c r="D23" s="3">
        <v>8.0000000000000004E-4</v>
      </c>
      <c r="E23" s="5">
        <f>+(C23-C$7)/C$8</f>
        <v>5036.6970969788963</v>
      </c>
      <c r="F23" s="5">
        <f>ROUND(2*E23,0)/2</f>
        <v>5036.5</v>
      </c>
      <c r="G23" s="5">
        <f>+C23-(C$7+F23*C$8)</f>
        <v>6.3582499904441647E-2</v>
      </c>
      <c r="I23" s="5">
        <f>+G23</f>
        <v>6.3582499904441647E-2</v>
      </c>
      <c r="O23" s="5">
        <f ca="1">+C$11+C$12*$F23</f>
        <v>6.3582499904441647E-2</v>
      </c>
      <c r="Q23" s="32">
        <f>+C23-15018.5</f>
        <v>40941.234299999996</v>
      </c>
      <c r="S23" s="5">
        <f ca="1">+(O23-G23)^2</f>
        <v>0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2024-03-01T05:32:14Z</dcterms:modified>
</cp:coreProperties>
</file>