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352E1FD-56C8-4166-9C15-A1973EFDFE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2" i="1"/>
  <c r="S22" i="1" s="1"/>
  <c r="O21" i="1"/>
  <c r="S21" i="1" s="1"/>
  <c r="C15" i="1"/>
  <c r="O23" i="1"/>
  <c r="S23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<sst xmlns="http://schemas.openxmlformats.org/spreadsheetml/2006/main" count="57" uniqueCount="53">
  <si>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</si>
  <si>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</si>
  <si>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</si>
  <si>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</si>
  <si>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</si>
  <si>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</si>
  <si>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</si>
  <si>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</si>
  <si>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</si>
  <si>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</si>
  <si>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</si>
  <si>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</si>
  <si>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</si>
  <si>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</si>
  <si>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</si>
  <si>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</si>
  <si>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</si>
  <si>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</si>
  <si>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</si>
  <si>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</si>
  <si>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</si>
  <si>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</si>
  <si>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</si>
  <si>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</si>
  <si>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</si>
  <si>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</si>
  <si>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</si>
  <si>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</si>
  <si>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</si>
  <si>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</si>
  <si>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</si>
  <si>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</si>
  <si>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</si>
  <si>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</si>
  <si>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</si>
  <si>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</si>
  <si>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</si>
  <si>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</si>
  <si>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</si>
  <si>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</si>
  <si>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</si>
  <si>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</si>
  <si>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G0711-1701</t>
  </si>
  <si>
    <t>G0711-1701_Ori.xls</t>
  </si>
  <si>
    <t>EC</t>
  </si>
  <si>
    <t>Ori</t>
  </si>
  <si>
    <t>VSX</t>
  </si>
  <si>
    <t>IBVS 5992</t>
  </si>
  <si>
    <t>II</t>
  </si>
  <si>
    <t>IBVS 6063</t>
  </si>
  <si>
    <t>I</t>
  </si>
  <si>
    <t>V2840 Ori / GSC 0711-1701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</si>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</sst>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V2840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3-4462-98CA-A51B020EC0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-5.9661000006599352E-2</c:v>
                </c:pt>
                <c:pt idx="2">
                  <c:v>-5.1708000006328803E-2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33-4462-98CA-A51B020EC0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33-4462-98CA-A51B020EC0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33-4462-98CA-A51B020EC0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33-4462-98CA-A51B020EC0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33-4462-98CA-A51B020EC0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33-4462-98CA-A51B020EC0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-9.1415544169879542E-2</c:v>
                </c:pt>
                <c:pt idx="1">
                  <c:v>-5.9661000006599345E-2</c:v>
                </c:pt>
                <c:pt idx="2">
                  <c:v>-5.1708000006328796E-2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33-4462-98CA-A51B020EC01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8566.5</c:v>
                </c:pt>
                <c:pt idx="2">
                  <c:v>10712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33-4462-98CA-A51B020E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52720"/>
        <c:axId val="1"/>
      </c:scatterChart>
      <c:valAx>
        <c:axId val="778752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52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DCC6E0-8B9A-36EF-7707-ADE91A651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51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s">
        <v>42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  <c r="C6" s="38"/>
    </row>
    <row r="7" spans="1:7" s="7" customFormat="1" ht="12.95" customHeight="1" x14ac:dyDescent="0.2">
      <c r="A7" s="7" t="s">
        <v>2</v>
      </c>
      <c r="C7" s="38">
        <v>52622.12</v>
      </c>
      <c r="D7" s="14" t="s">
        <v>46</v>
      </c>
    </row>
    <row r="8" spans="1:7" s="7" customFormat="1" ht="12.95" customHeight="1" x14ac:dyDescent="0.2">
      <c r="A8" s="7" t="s">
        <v>3</v>
      </c>
      <c r="C8" s="38">
        <v>0.34443400000000002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-9.1415544169879542E-2</v>
      </c>
      <c r="D11" s="9"/>
      <c r="F11" s="19" t="str">
        <f>"F"&amp;E19</f>
        <v>F22</v>
      </c>
      <c r="G11" s="18" t="str">
        <f>"G"&amp;E19</f>
        <v>G22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3.7068282452903981E-6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60370.777737037031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56311.645299999996</v>
      </c>
      <c r="D15" s="20" t="s">
        <v>38</v>
      </c>
      <c r="E15" s="21">
        <f ca="1">ROUND(2*(E14-$C$7)/$C$8,0)/2+E13</f>
        <v>22498</v>
      </c>
    </row>
    <row r="16" spans="1:7" s="7" customFormat="1" ht="12.95" customHeight="1" x14ac:dyDescent="0.2">
      <c r="A16" s="10" t="s">
        <v>4</v>
      </c>
      <c r="C16" s="24">
        <f ca="1">+C8+C12</f>
        <v>0.34443770682824532</v>
      </c>
      <c r="D16" s="20" t="s">
        <v>39</v>
      </c>
      <c r="E16" s="18">
        <f ca="1">ROUND(2*(E14-$C$15)/$C$16,0)/2+E13</f>
        <v>11786</v>
      </c>
    </row>
    <row r="17" spans="1:19" s="7" customFormat="1" ht="12.95" customHeight="1" thickBot="1" x14ac:dyDescent="0.25">
      <c r="A17" s="20" t="s">
        <v>29</v>
      </c>
      <c r="C17" s="7">
        <f>COUNT(C21:C2191)</f>
        <v>3</v>
      </c>
      <c r="D17" s="20" t="s">
        <v>33</v>
      </c>
      <c r="E17" s="25">
        <f ca="1">+$C$15+$C$16*E16-15018.5-$C$9/24</f>
        <v>45353.083946011029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56311.645299999996</v>
      </c>
      <c r="D18" s="27">
        <f ca="1">+C16</f>
        <v>0.34443770682824532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22</v>
      </c>
      <c r="S19" s="7">
        <f ca="1">SQRT(SUM(S21:S50)/(COUNT(S21:S50)-1))</f>
        <v>6.4640551188380191E-2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52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52622.12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-9.1415544169879542E-2</v>
      </c>
      <c r="Q21" s="34">
        <f>+C21-15018.5</f>
        <v>37603.620000000003</v>
      </c>
      <c r="S21" s="7">
        <f ca="1">+(O21-G21)^2</f>
        <v>8.3568017158751982E-3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55572.654199999997</v>
      </c>
      <c r="D22" s="4">
        <v>4.0000000000000002E-4</v>
      </c>
      <c r="E22" s="7">
        <f>+(C22-C$7)/C$8</f>
        <v>8566.3267853928319</v>
      </c>
      <c r="F22" s="7">
        <f>ROUND(2*E22,0)/2</f>
        <v>8566.5</v>
      </c>
      <c r="G22" s="7">
        <f>+C22-(C$7+F22*C$8)</f>
        <v>-5.9661000006599352E-2</v>
      </c>
      <c r="I22" s="7">
        <f>+G22</f>
        <v>-5.9661000006599352E-2</v>
      </c>
      <c r="O22" s="7">
        <f ca="1">+C$11+C$12*$F22</f>
        <v>-5.9661000006599345E-2</v>
      </c>
      <c r="Q22" s="34">
        <f>+C22-15018.5</f>
        <v>40554.154199999997</v>
      </c>
      <c r="S22" s="7">
        <f ca="1">+(O22-G22)^2</f>
        <v>4.8148248609680896E-35</v>
      </c>
    </row>
    <row r="23" spans="1:19" s="7" customFormat="1" ht="12.95" customHeight="1" x14ac:dyDescent="0.2">
      <c r="A23" s="35" t="s">
        <v>49</v>
      </c>
      <c r="B23" s="36" t="s">
        <v>50</v>
      </c>
      <c r="C23" s="37">
        <v>56311.645299999996</v>
      </c>
      <c r="D23" s="37">
        <v>5.0000000000000001E-4</v>
      </c>
      <c r="E23" s="7">
        <f>+(C23-C$7)/C$8</f>
        <v>10711.849875447819</v>
      </c>
      <c r="F23" s="7">
        <f>ROUND(2*E23,0)/2</f>
        <v>10712</v>
      </c>
      <c r="G23" s="7">
        <f>+C23-(C$7+F23*C$8)</f>
        <v>-5.1708000006328803E-2</v>
      </c>
      <c r="I23" s="7">
        <f>+G23</f>
        <v>-5.1708000006328803E-2</v>
      </c>
      <c r="O23" s="7">
        <f ca="1">+C$11+C$12*$F23</f>
        <v>-5.1708000006328796E-2</v>
      </c>
      <c r="Q23" s="34">
        <f>+C23-15018.5</f>
        <v>41293.145299999996</v>
      </c>
      <c r="S23" s="7">
        <f ca="1">+(O23-G23)^2</f>
        <v>4.8148248609680896E-35</v>
      </c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2024-03-01T05:39:56Z</dcterms:modified>
</cp:coreProperties>
</file>