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E62DCEED-D4D1-4236-A37C-F32FBA018692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U22" i="1"/>
  <c r="E23" i="1"/>
  <c r="F23" i="1"/>
  <c r="G23" i="1"/>
  <c r="K23" i="1"/>
  <c r="E24" i="1"/>
  <c r="F24" i="1"/>
  <c r="G24" i="1"/>
  <c r="K24" i="1"/>
  <c r="Q22" i="1"/>
  <c r="Q23" i="1"/>
  <c r="Q24" i="1"/>
  <c r="D9" i="1"/>
  <c r="E21" i="1"/>
  <c r="F21" i="1"/>
  <c r="G21" i="1"/>
  <c r="I21" i="1"/>
  <c r="E9" i="1"/>
  <c r="F16" i="1"/>
  <c r="C17" i="1"/>
  <c r="Q21" i="1"/>
  <c r="C11" i="1"/>
  <c r="C12" i="1"/>
  <c r="C16" i="1" l="1"/>
  <c r="D18" i="1" s="1"/>
  <c r="O23" i="1"/>
  <c r="O21" i="1"/>
  <c r="O22" i="1"/>
  <c r="C15" i="1"/>
  <c r="O24" i="1"/>
  <c r="F17" i="1"/>
  <c r="C18" i="1" l="1"/>
  <c r="F18" i="1"/>
  <c r="F19" i="1" s="1"/>
</calcChain>
</file>

<file path=xl/sharedStrings.xml><?xml version="1.0" encoding="utf-8"?>
<sst xmlns="http://schemas.openxmlformats.org/spreadsheetml/2006/main" count="60" uniqueCount="53">
  <si>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</si>
  <si>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</si>
  <si>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</si>
  <si>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</si>
  <si>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</si>
  <si>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</si>
  <si>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</si>
  <si>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</si>
  <si>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</si>
  <si>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</si>
  <si>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</si>
  <si>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</si>
  <si>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</si>
  <si>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</si>
  <si>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</si>
  <si>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</si>
  <si>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</si>
  <si>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</si>
  <si>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</si>
  <si>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</si>
  <si>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</si>
  <si>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</si>
  <si>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</si>
  <si>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</si>
  <si>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</si>
  <si>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</si>
  <si>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</si>
  <si>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</si>
  <si>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</si>
  <si>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</si>
  <si>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</si>
  <si>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</si>
  <si>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</si>
  <si>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Add cycle</t>
  </si>
  <si>
    <t>Old Cycle</t>
  </si>
  <si>
    <t>New Cycle</t>
  </si>
  <si>
    <t>pg</t>
  </si>
  <si>
    <t>vis</t>
  </si>
  <si>
    <t>PE</t>
  </si>
  <si>
    <t>CCD</t>
  </si>
  <si>
    <t>V2856 Ori</t>
  </si>
  <si>
    <t>2019G</t>
  </si>
  <si>
    <t>G1323-0169</t>
  </si>
  <si>
    <t>EA</t>
  </si>
  <si>
    <t>pr_</t>
  </si>
  <si>
    <t>V2856 Ori / GSC 1323-0169</t>
  </si>
  <si>
    <t>VSX</t>
  </si>
  <si>
    <t>2019-07-12</t>
  </si>
  <si>
    <t>GCVS</t>
  </si>
  <si>
    <t>I</t>
  </si>
  <si>
    <t>IBVS 6130</t>
  </si>
  <si>
    <t>II</t>
  </si>
  <si>
    <t>BAD?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</si>
</sst>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35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10"/>
      <color indexed="17"/>
      <name val="Arial"/>
      <family val="2"/>
    </font>
    <font>
      <i/>
      <sz val="10"/>
      <color indexed="20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47">
    <xf numFmtId="0" fontId="0" fillId="0" borderId="0">
      <alignment vertical="top"/>
    </xf>
    <xf numFmtId="0" fontId="19" fillId="2" borderId="0" applyNumberFormat="0" applyBorder="0" applyAlignment="0" applyProtection="0"/>
    <xf numFmtId="0" fontId="19" fillId="3" borderId="0" applyNumberFormat="0" applyBorder="0" applyAlignment="0" applyProtection="0"/>
    <xf numFmtId="0" fontId="19" fillId="4" borderId="0" applyNumberFormat="0" applyBorder="0" applyAlignment="0" applyProtection="0"/>
    <xf numFmtId="0" fontId="19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5" borderId="0" applyNumberFormat="0" applyBorder="0" applyAlignment="0" applyProtection="0"/>
    <xf numFmtId="0" fontId="19" fillId="8" borderId="0" applyNumberFormat="0" applyBorder="0" applyAlignment="0" applyProtection="0"/>
    <xf numFmtId="0" fontId="19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9" borderId="0" applyNumberFormat="0" applyBorder="0" applyAlignment="0" applyProtection="0"/>
    <xf numFmtId="0" fontId="21" fillId="3" borderId="0" applyNumberFormat="0" applyBorder="0" applyAlignment="0" applyProtection="0"/>
    <xf numFmtId="0" fontId="22" fillId="20" borderId="1" applyNumberFormat="0" applyAlignment="0" applyProtection="0"/>
    <xf numFmtId="0" fontId="23" fillId="21" borderId="2" applyNumberFormat="0" applyAlignment="0" applyProtection="0"/>
    <xf numFmtId="3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24" fillId="0" borderId="0" applyNumberFormat="0" applyFill="0" applyBorder="0" applyAlignment="0" applyProtection="0"/>
    <xf numFmtId="2" fontId="34" fillId="0" borderId="0" applyFont="0" applyFill="0" applyBorder="0" applyAlignment="0" applyProtection="0"/>
    <xf numFmtId="0" fontId="25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6" fillId="0" borderId="3" applyNumberFormat="0" applyFill="0" applyAlignment="0" applyProtection="0"/>
    <xf numFmtId="0" fontId="26" fillId="0" borderId="0" applyNumberFormat="0" applyFill="0" applyBorder="0" applyAlignment="0" applyProtection="0"/>
    <xf numFmtId="0" fontId="27" fillId="7" borderId="1" applyNumberFormat="0" applyAlignment="0" applyProtection="0"/>
    <xf numFmtId="0" fontId="28" fillId="0" borderId="4" applyNumberFormat="0" applyFill="0" applyAlignment="0" applyProtection="0"/>
    <xf numFmtId="0" fontId="29" fillId="22" borderId="0" applyNumberFormat="0" applyBorder="0" applyAlignment="0" applyProtection="0"/>
    <xf numFmtId="0" fontId="19" fillId="0" borderId="0"/>
    <xf numFmtId="0" fontId="19" fillId="23" borderId="5" applyNumberFormat="0" applyFont="0" applyAlignment="0" applyProtection="0"/>
    <xf numFmtId="0" fontId="30" fillId="20" borderId="6" applyNumberFormat="0" applyAlignment="0" applyProtection="0"/>
    <xf numFmtId="0" fontId="31" fillId="0" borderId="0" applyNumberFormat="0" applyFill="0" applyBorder="0" applyAlignment="0" applyProtection="0"/>
    <xf numFmtId="0" fontId="34" fillId="0" borderId="7" applyNumberFormat="0" applyFont="0" applyFill="0" applyAlignment="0" applyProtection="0"/>
    <xf numFmtId="0" fontId="32" fillId="0" borderId="0" applyNumberFormat="0" applyFill="0" applyBorder="0" applyAlignment="0" applyProtection="0"/>
  </cellStyleXfs>
  <cellXfs count="48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6" fillId="0" borderId="0" xfId="0" applyFont="1" applyAlignment="1"/>
    <xf numFmtId="0" fontId="6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8" xfId="0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16" fillId="0" borderId="5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2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5" fillId="24" borderId="11" xfId="0" applyFont="1" applyFill="1" applyBorder="1" applyAlignment="1">
      <alignment horizontal="left" vertical="center"/>
    </xf>
    <xf numFmtId="0" fontId="5" fillId="0" borderId="11" xfId="0" applyFont="1" applyBorder="1" applyAlignment="1">
      <alignment vertical="center"/>
    </xf>
    <xf numFmtId="0" fontId="15" fillId="24" borderId="11" xfId="0" applyFont="1" applyFill="1" applyBorder="1" applyAlignment="1">
      <alignment horizontal="left" vertical="center"/>
    </xf>
    <xf numFmtId="0" fontId="5" fillId="0" borderId="5" xfId="0" applyNumberFormat="1" applyFont="1" applyBorder="1" applyAlignment="1">
      <alignment horizontal="left" vertical="center"/>
    </xf>
    <xf numFmtId="0" fontId="5" fillId="25" borderId="5" xfId="0" applyFont="1" applyFill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16" fillId="25" borderId="5" xfId="0" applyFont="1" applyFill="1" applyBorder="1" applyAlignment="1">
      <alignment vertical="center"/>
    </xf>
    <xf numFmtId="0" fontId="0" fillId="0" borderId="5" xfId="0" applyBorder="1">
      <alignment vertical="top"/>
    </xf>
    <xf numFmtId="0" fontId="18" fillId="0" borderId="0" xfId="0" quotePrefix="1" applyFont="1">
      <alignment vertical="top"/>
    </xf>
    <xf numFmtId="0" fontId="33" fillId="0" borderId="0" xfId="41" applyFont="1" applyAlignment="1">
      <alignment horizontal="left" vertical="center" wrapText="1"/>
    </xf>
    <xf numFmtId="0" fontId="33" fillId="0" borderId="0" xfId="41" applyFont="1" applyAlignment="1">
      <alignment horizontal="center" vertical="center" wrapText="1"/>
    </xf>
    <xf numFmtId="0" fontId="33" fillId="0" borderId="0" xfId="41" applyFont="1" applyAlignment="1">
      <alignment horizontal="left" wrapText="1"/>
    </xf>
    <xf numFmtId="0" fontId="0" fillId="0" borderId="0" xfId="0" applyAlignment="1">
      <alignment horizontal="right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" xfId="41"/>
    <cellStyle name="Note" xfId="42" builtinId="10" customBuiltin="1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V2856 Ori - O-C Diagr.</a:t>
            </a:r>
          </a:p>
        </c:rich>
      </c:tx>
      <c:layout>
        <c:manualLayout>
          <c:xMode val="edge"/>
          <c:yMode val="edge"/>
          <c:x val="0.38947368421052631"/>
          <c:y val="3.801169590643274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35127795846455"/>
          <c:w val="0.82406015037593983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2">
                    <c:v>2.9999999999999997E-4</c:v>
                  </c:pt>
                  <c:pt idx="3">
                    <c:v>5.0000000000000001E-4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2">
                    <c:v>2.9999999999999997E-4</c:v>
                  </c:pt>
                  <c:pt idx="3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1505.5</c:v>
                </c:pt>
                <c:pt idx="2">
                  <c:v>2711.5</c:v>
                </c:pt>
                <c:pt idx="3">
                  <c:v>2847.5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28A-4769-87F2-D983AF3018C1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2.9999999999999997E-4</c:v>
                  </c:pt>
                  <c:pt idx="3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2.9999999999999997E-4</c:v>
                  </c:pt>
                  <c:pt idx="3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1505.5</c:v>
                </c:pt>
                <c:pt idx="2">
                  <c:v>2711.5</c:v>
                </c:pt>
                <c:pt idx="3">
                  <c:v>2847.5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28A-4769-87F2-D983AF3018C1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2.9999999999999997E-4</c:v>
                  </c:pt>
                  <c:pt idx="3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2.9999999999999997E-4</c:v>
                  </c:pt>
                  <c:pt idx="3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1505.5</c:v>
                </c:pt>
                <c:pt idx="2">
                  <c:v>2711.5</c:v>
                </c:pt>
                <c:pt idx="3">
                  <c:v>2847.5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28A-4769-87F2-D983AF3018C1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2.9999999999999997E-4</c:v>
                  </c:pt>
                  <c:pt idx="3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2.9999999999999997E-4</c:v>
                  </c:pt>
                  <c:pt idx="3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1505.5</c:v>
                </c:pt>
                <c:pt idx="2">
                  <c:v>2711.5</c:v>
                </c:pt>
                <c:pt idx="3">
                  <c:v>2847.5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2">
                  <c:v>-2.3289999771805014E-2</c:v>
                </c:pt>
                <c:pt idx="3">
                  <c:v>-2.8149999779998325E-2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28A-4769-87F2-D983AF3018C1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2.9999999999999997E-4</c:v>
                  </c:pt>
                  <c:pt idx="3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2.9999999999999997E-4</c:v>
                  </c:pt>
                  <c:pt idx="3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1505.5</c:v>
                </c:pt>
                <c:pt idx="2">
                  <c:v>2711.5</c:v>
                </c:pt>
                <c:pt idx="3">
                  <c:v>2847.5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28A-4769-87F2-D983AF3018C1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2.9999999999999997E-4</c:v>
                  </c:pt>
                  <c:pt idx="3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2.9999999999999997E-4</c:v>
                  </c:pt>
                  <c:pt idx="3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1505.5</c:v>
                </c:pt>
                <c:pt idx="2">
                  <c:v>2711.5</c:v>
                </c:pt>
                <c:pt idx="3">
                  <c:v>2847.5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28A-4769-87F2-D983AF3018C1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2.9999999999999997E-4</c:v>
                  </c:pt>
                  <c:pt idx="3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2.9999999999999997E-4</c:v>
                  </c:pt>
                  <c:pt idx="3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1505.5</c:v>
                </c:pt>
                <c:pt idx="2">
                  <c:v>2711.5</c:v>
                </c:pt>
                <c:pt idx="3">
                  <c:v>2847.5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228A-4769-87F2-D983AF3018C1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1505.5</c:v>
                </c:pt>
                <c:pt idx="2">
                  <c:v>2711.5</c:v>
                </c:pt>
                <c:pt idx="3">
                  <c:v>2847.5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8.7952876187846751E-5</c:v>
                </c:pt>
                <c:pt idx="1">
                  <c:v>-1.3914594073001276E-2</c:v>
                </c:pt>
                <c:pt idx="2">
                  <c:v>-2.5131513116988045E-2</c:v>
                </c:pt>
                <c:pt idx="3">
                  <c:v>-2.6396439311003137E-2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228A-4769-87F2-D983AF3018C1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1505.5</c:v>
                </c:pt>
                <c:pt idx="2">
                  <c:v>2711.5</c:v>
                </c:pt>
                <c:pt idx="3">
                  <c:v>2847.5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  <c:pt idx="1">
                  <c:v>-4.6629999778815545E-2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228A-4769-87F2-D983AF3018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17870584"/>
        <c:axId val="1"/>
      </c:scatterChart>
      <c:valAx>
        <c:axId val="8178705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631578947368418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178705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052631578947367"/>
          <c:y val="0.92397937099967764"/>
          <c:w val="0.72330827067669168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17</xdr:col>
      <xdr:colOff>95250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25F19D27-C224-A39F-0D6E-A599C7396CE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9" sqref="F8:F9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9" ht="20.25" x14ac:dyDescent="0.3">
      <c r="A1" s="1" t="s">
        <v>45</v>
      </c>
      <c r="F1" s="35" t="s">
        <v>40</v>
      </c>
      <c r="G1" s="31" t="s">
        <v>41</v>
      </c>
      <c r="H1" s="32"/>
      <c r="I1" s="36" t="s">
        <v>42</v>
      </c>
      <c r="J1" s="37" t="s">
        <v>40</v>
      </c>
      <c r="K1" s="38">
        <v>6.1855000000000002</v>
      </c>
      <c r="L1" s="38">
        <v>20.355499999999999</v>
      </c>
      <c r="M1" s="39">
        <v>52624.259999999776</v>
      </c>
      <c r="N1" s="39">
        <v>1.5166599999999999</v>
      </c>
      <c r="O1" s="40" t="s">
        <v>43</v>
      </c>
      <c r="P1" s="40">
        <v>11.27</v>
      </c>
      <c r="Q1" s="40">
        <v>11.68</v>
      </c>
      <c r="R1" s="41" t="s">
        <v>44</v>
      </c>
      <c r="S1" s="42" t="s">
        <v>13</v>
      </c>
    </row>
    <row r="2" spans="1:19" ht="12.95" customHeight="1" x14ac:dyDescent="0.2">
      <c r="A2" t="s">
        <v>23</v>
      </c>
      <c r="B2" t="s">
        <v>43</v>
      </c>
      <c r="C2" s="30"/>
      <c r="D2" s="3"/>
    </row>
    <row r="3" spans="1:19" ht="12.95" customHeight="1" thickBot="1" x14ac:dyDescent="0.25"/>
    <row r="4" spans="1:19" ht="12.95" customHeight="1" thickTop="1" thickBot="1" x14ac:dyDescent="0.25">
      <c r="A4" s="5" t="s">
        <v>0</v>
      </c>
      <c r="C4" s="27">
        <v>54907.544999999998</v>
      </c>
      <c r="D4" s="28">
        <v>1.51664</v>
      </c>
      <c r="E4" s="43" t="s">
        <v>47</v>
      </c>
    </row>
    <row r="5" spans="1:19" ht="12.95" customHeight="1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9" ht="12.95" customHeight="1" x14ac:dyDescent="0.2">
      <c r="A6" s="5" t="s">
        <v>1</v>
      </c>
    </row>
    <row r="7" spans="1:19" ht="12.95" customHeight="1" x14ac:dyDescent="0.2">
      <c r="A7" t="s">
        <v>2</v>
      </c>
      <c r="C7" s="47">
        <v>52624.259999999776</v>
      </c>
      <c r="D7" s="29" t="s">
        <v>46</v>
      </c>
    </row>
    <row r="8" spans="1:19" ht="12.95" customHeight="1" x14ac:dyDescent="0.2">
      <c r="A8" t="s">
        <v>3</v>
      </c>
      <c r="C8" s="47">
        <v>1.5166599999999999</v>
      </c>
      <c r="D8" s="29" t="s">
        <v>46</v>
      </c>
    </row>
    <row r="9" spans="1:19" ht="12.95" customHeight="1" x14ac:dyDescent="0.2">
      <c r="A9" s="24" t="s">
        <v>32</v>
      </c>
      <c r="C9" s="25">
        <v>21</v>
      </c>
      <c r="D9" s="22" t="str">
        <f>"F"&amp;C9</f>
        <v>F21</v>
      </c>
      <c r="E9" s="23" t="str">
        <f>"G"&amp;C9</f>
        <v>G21</v>
      </c>
    </row>
    <row r="10" spans="1:19" ht="12.95" customHeight="1" thickBot="1" x14ac:dyDescent="0.25">
      <c r="A10" s="10"/>
      <c r="B10" s="10"/>
      <c r="C10" s="4" t="s">
        <v>19</v>
      </c>
      <c r="D10" s="4" t="s">
        <v>20</v>
      </c>
      <c r="E10" s="10"/>
    </row>
    <row r="11" spans="1:19" ht="12.95" customHeight="1" x14ac:dyDescent="0.2">
      <c r="A11" s="10" t="s">
        <v>15</v>
      </c>
      <c r="B11" s="10"/>
      <c r="C11" s="21">
        <f ca="1">INTERCEPT(INDIRECT($E$9):G992,INDIRECT($D$9):F992)</f>
        <v>8.7952876187846751E-5</v>
      </c>
      <c r="D11" s="3"/>
      <c r="E11" s="10"/>
    </row>
    <row r="12" spans="1:19" ht="12.95" customHeight="1" x14ac:dyDescent="0.2">
      <c r="A12" s="10" t="s">
        <v>16</v>
      </c>
      <c r="B12" s="10"/>
      <c r="C12" s="21">
        <f ca="1">SLOPE(INDIRECT($E$9):G992,INDIRECT($D$9):F992)</f>
        <v>-9.3009278971697929E-6</v>
      </c>
      <c r="D12" s="3"/>
      <c r="E12" s="10"/>
    </row>
    <row r="13" spans="1:19" ht="12.95" customHeight="1" x14ac:dyDescent="0.2">
      <c r="A13" s="10" t="s">
        <v>18</v>
      </c>
      <c r="B13" s="10"/>
      <c r="C13" s="3" t="s">
        <v>13</v>
      </c>
    </row>
    <row r="14" spans="1:19" ht="12.95" customHeight="1" x14ac:dyDescent="0.2">
      <c r="A14" s="10"/>
      <c r="B14" s="10"/>
      <c r="C14" s="10"/>
    </row>
    <row r="15" spans="1:19" ht="12.95" customHeight="1" x14ac:dyDescent="0.2">
      <c r="A15" s="12" t="s">
        <v>17</v>
      </c>
      <c r="B15" s="10"/>
      <c r="C15" s="13">
        <f ca="1">(C7+C11)+(C8+C12)*INT(MAX(F21:F3533))</f>
        <v>56942.164628210929</v>
      </c>
      <c r="E15" s="14" t="s">
        <v>33</v>
      </c>
      <c r="F15" s="33">
        <v>1</v>
      </c>
    </row>
    <row r="16" spans="1:19" ht="12.95" customHeight="1" x14ac:dyDescent="0.2">
      <c r="A16" s="16" t="s">
        <v>4</v>
      </c>
      <c r="B16" s="10"/>
      <c r="C16" s="17">
        <f ca="1">+C8+C12</f>
        <v>1.5166506990721027</v>
      </c>
      <c r="E16" s="14" t="s">
        <v>30</v>
      </c>
      <c r="F16" s="34">
        <f ca="1">NOW()+15018.5+$C$5/24</f>
        <v>60370.779007523146</v>
      </c>
    </row>
    <row r="17" spans="1:21" ht="12.95" customHeight="1" thickBot="1" x14ac:dyDescent="0.25">
      <c r="A17" s="14" t="s">
        <v>27</v>
      </c>
      <c r="B17" s="10"/>
      <c r="C17" s="10">
        <f>COUNT(C21:C2191)</f>
        <v>4</v>
      </c>
      <c r="E17" s="14" t="s">
        <v>34</v>
      </c>
      <c r="F17" s="15">
        <f ca="1">ROUND(2*(F16-$C$7)/$C$8,0)/2+F15</f>
        <v>5108.5</v>
      </c>
    </row>
    <row r="18" spans="1:21" ht="12.95" customHeight="1" thickTop="1" thickBot="1" x14ac:dyDescent="0.25">
      <c r="A18" s="16" t="s">
        <v>5</v>
      </c>
      <c r="B18" s="10"/>
      <c r="C18" s="19">
        <f ca="1">+C15</f>
        <v>56942.164628210929</v>
      </c>
      <c r="D18" s="20">
        <f ca="1">+C16</f>
        <v>1.5166506990721027</v>
      </c>
      <c r="E18" s="14" t="s">
        <v>35</v>
      </c>
      <c r="F18" s="23">
        <f ca="1">ROUND(2*(F16-$C$15)/$C$16,0)/2+F15</f>
        <v>2261.5</v>
      </c>
    </row>
    <row r="19" spans="1:21" ht="12.95" customHeight="1" thickTop="1" x14ac:dyDescent="0.2">
      <c r="E19" s="14" t="s">
        <v>31</v>
      </c>
      <c r="F19" s="18">
        <f ca="1">+$C$15+$C$16*F18-15018.5-$C$5/24</f>
        <v>45353.966017495826</v>
      </c>
    </row>
    <row r="20" spans="1:21" ht="12.95" customHeight="1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36</v>
      </c>
      <c r="I20" s="7" t="s">
        <v>37</v>
      </c>
      <c r="J20" s="7" t="s">
        <v>38</v>
      </c>
      <c r="K20" s="7" t="s">
        <v>39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6" t="s">
        <v>52</v>
      </c>
    </row>
    <row r="21" spans="1:21" ht="12.95" customHeight="1" x14ac:dyDescent="0.2">
      <c r="A21" t="s">
        <v>46</v>
      </c>
      <c r="C21" s="8">
        <v>52624.259999999776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8.7952876187846751E-5</v>
      </c>
      <c r="Q21" s="2">
        <f>+C21-15018.5</f>
        <v>37605.759999999776</v>
      </c>
    </row>
    <row r="22" spans="1:21" ht="12.95" customHeight="1" x14ac:dyDescent="0.2">
      <c r="A22" t="s">
        <v>48</v>
      </c>
      <c r="C22" s="8">
        <v>54907.544999999998</v>
      </c>
      <c r="D22" s="8"/>
      <c r="E22">
        <f>+(C22-C$7)/C$8</f>
        <v>1505.4692548100577</v>
      </c>
      <c r="F22">
        <f>ROUND(2*E22,0)/2</f>
        <v>1505.5</v>
      </c>
      <c r="O22">
        <f ca="1">+C$11+C$12*$F22</f>
        <v>-1.3914594073001276E-2</v>
      </c>
      <c r="Q22" s="2">
        <f>+C22-15018.5</f>
        <v>39889.044999999998</v>
      </c>
      <c r="U22">
        <f>+C22-(C$7+F22*C$8)</f>
        <v>-4.6629999778815545E-2</v>
      </c>
    </row>
    <row r="23" spans="1:21" ht="12.95" customHeight="1" x14ac:dyDescent="0.2">
      <c r="A23" s="44" t="s">
        <v>50</v>
      </c>
      <c r="B23" s="45" t="s">
        <v>51</v>
      </c>
      <c r="C23" s="46">
        <v>56736.660300000003</v>
      </c>
      <c r="D23" s="46">
        <v>2.9999999999999997E-4</v>
      </c>
      <c r="E23">
        <f>+(C23-C$7)/C$8</f>
        <v>2711.4846438886943</v>
      </c>
      <c r="F23">
        <f>ROUND(2*E23,0)/2</f>
        <v>2711.5</v>
      </c>
      <c r="G23">
        <f>+C23-(C$7+F23*C$8)</f>
        <v>-2.3289999771805014E-2</v>
      </c>
      <c r="K23">
        <f>+G23</f>
        <v>-2.3289999771805014E-2</v>
      </c>
      <c r="O23">
        <f ca="1">+C$11+C$12*$F23</f>
        <v>-2.5131513116988045E-2</v>
      </c>
      <c r="Q23" s="2">
        <f>+C23-15018.5</f>
        <v>41718.160300000003</v>
      </c>
    </row>
    <row r="24" spans="1:21" ht="12.95" customHeight="1" x14ac:dyDescent="0.2">
      <c r="A24" s="44" t="s">
        <v>50</v>
      </c>
      <c r="B24" s="45" t="s">
        <v>49</v>
      </c>
      <c r="C24" s="46">
        <v>56942.921199999997</v>
      </c>
      <c r="D24" s="46">
        <v>5.0000000000000001E-4</v>
      </c>
      <c r="E24">
        <f>+(C24-C$7)/C$8</f>
        <v>2847.4814394790005</v>
      </c>
      <c r="F24">
        <f>ROUND(2*E24,0)/2</f>
        <v>2847.5</v>
      </c>
      <c r="G24">
        <f>+C24-(C$7+F24*C$8)</f>
        <v>-2.8149999779998325E-2</v>
      </c>
      <c r="K24">
        <f>+G24</f>
        <v>-2.8149999779998325E-2</v>
      </c>
      <c r="O24">
        <f ca="1">+C$11+C$12*$F24</f>
        <v>-2.6396439311003137E-2</v>
      </c>
      <c r="Q24" s="2">
        <f>+C24-15018.5</f>
        <v>41924.421199999997</v>
      </c>
    </row>
    <row r="25" spans="1:21" ht="12.95" customHeight="1" x14ac:dyDescent="0.2">
      <c r="C25" s="8"/>
      <c r="D25" s="8"/>
      <c r="Q25" s="2"/>
    </row>
    <row r="26" spans="1:21" ht="12.95" customHeight="1" x14ac:dyDescent="0.2">
      <c r="C26" s="8"/>
      <c r="D26" s="8"/>
      <c r="Q26" s="2"/>
    </row>
    <row r="27" spans="1:21" ht="12.95" customHeight="1" x14ac:dyDescent="0.2">
      <c r="C27" s="8"/>
      <c r="D27" s="8"/>
      <c r="Q27" s="2"/>
    </row>
    <row r="28" spans="1:21" ht="12.95" customHeight="1" x14ac:dyDescent="0.2">
      <c r="C28" s="8"/>
      <c r="D28" s="8"/>
      <c r="Q28" s="2"/>
    </row>
    <row r="29" spans="1:21" ht="12.95" customHeight="1" x14ac:dyDescent="0.2">
      <c r="C29" s="8"/>
      <c r="D29" s="8"/>
      <c r="Q29" s="2"/>
    </row>
    <row r="30" spans="1:21" ht="12.95" customHeight="1" x14ac:dyDescent="0.2">
      <c r="C30" s="8"/>
      <c r="D30" s="8"/>
      <c r="Q30" s="2"/>
    </row>
    <row r="31" spans="1:21" ht="12.95" customHeight="1" x14ac:dyDescent="0.2">
      <c r="C31" s="8"/>
      <c r="D31" s="8"/>
      <c r="Q31" s="2"/>
    </row>
    <row r="32" spans="1:21" ht="12.95" customHeight="1" x14ac:dyDescent="0.2">
      <c r="C32" s="8"/>
      <c r="D32" s="8"/>
      <c r="Q32" s="2"/>
    </row>
    <row r="33" spans="3:17" ht="12.95" customHeight="1" x14ac:dyDescent="0.2">
      <c r="C33" s="8"/>
      <c r="D33" s="8"/>
      <c r="Q33" s="2"/>
    </row>
    <row r="34" spans="3:17" ht="12.95" customHeight="1" x14ac:dyDescent="0.2">
      <c r="C34" s="8"/>
      <c r="D34" s="8"/>
    </row>
    <row r="35" spans="3:17" ht="12.95" customHeight="1" x14ac:dyDescent="0.2">
      <c r="C35" s="8"/>
      <c r="D35" s="8"/>
    </row>
    <row r="36" spans="3:17" ht="12.95" customHeight="1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2024-03-01T05:41:46Z</dcterms:modified>
</cp:coreProperties>
</file>