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F10A8E-4ACF-4AB5-8BE3-0345522FF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C16" i="1" l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<sst xmlns="http://schemas.openxmlformats.org/spreadsheetml/2006/main" count="55" uniqueCount="50">
  <si>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</si>
  <si>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</si>
  <si>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</si>
  <si>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</si>
  <si>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</si>
  <si>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</si>
  <si>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</si>
  <si>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</si>
  <si>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</si>
  <si>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</si>
  <si>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</si>
  <si>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</si>
  <si>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</si>
  <si>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</si>
  <si>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</si>
  <si>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</si>
  <si>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</si>
  <si>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</si>
  <si>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</si>
  <si>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</si>
  <si>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</si>
  <si>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</si>
  <si>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</si>
  <si>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</si>
  <si>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</si>
  <si>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</si>
  <si>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</si>
  <si>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</si>
  <si>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</si>
  <si>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</si>
  <si>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</si>
  <si>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</si>
  <si>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</si>
  <si>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</si>
  <si>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</si>
  <si>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</si>
  <si>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</si>
  <si>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</si>
  <si>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</si>
  <si>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</si>
  <si>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</si>
  <si>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</si>
  <si>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AI Pav</t>
  </si>
  <si>
    <t>G8737-0541</t>
  </si>
  <si>
    <t>EA</t>
  </si>
  <si>
    <t>VSX</t>
  </si>
  <si>
    <t>AI Pav / GSC 08737-00541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</si>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</sst>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6" fillId="5" borderId="7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top"/>
    </xf>
    <xf numFmtId="22" fontId="18" fillId="0" borderId="10" xfId="0" applyNumberFormat="1" applyFont="1" applyBorder="1" applyAlignment="1">
      <alignment horizontal="right"/>
    </xf>
    <xf numFmtId="22" fontId="18" fillId="0" borderId="11" xfId="0" applyNumberFormat="1" applyFont="1" applyBorder="1" applyAlignment="1">
      <alignment horizontal="right" vertical="top"/>
    </xf>
    <xf numFmtId="0" fontId="19" fillId="0" borderId="12" xfId="0" applyFont="1" applyBorder="1" applyAlignment="1">
      <alignment horizontal="right" vertical="center"/>
    </xf>
    <xf numFmtId="0" fontId="19" fillId="0" borderId="9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Pav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8" sqref="F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9" t="s">
        <v>46</v>
      </c>
      <c r="F1" s="27" t="s">
        <v>42</v>
      </c>
      <c r="G1" s="23">
        <v>0</v>
      </c>
      <c r="H1" s="21"/>
      <c r="I1" s="33" t="s">
        <v>43</v>
      </c>
      <c r="J1" s="34" t="s">
        <v>42</v>
      </c>
      <c r="K1" s="22">
        <v>17.423198000000003</v>
      </c>
      <c r="L1" s="24">
        <v>-57.383620000000001</v>
      </c>
      <c r="M1" s="25">
        <v>52040.7</v>
      </c>
      <c r="N1" s="25">
        <v>3.9062999999999999</v>
      </c>
      <c r="O1" s="26" t="s">
        <v>44</v>
      </c>
    </row>
    <row r="2" spans="1:15" x14ac:dyDescent="0.2">
      <c r="A2" s="36" t="s">
        <v>23</v>
      </c>
      <c r="B2" s="36" t="s">
        <v>44</v>
      </c>
      <c r="C2" s="37"/>
    </row>
    <row r="4" spans="1:15" x14ac:dyDescent="0.2">
      <c r="A4" s="30" t="s">
        <v>0</v>
      </c>
      <c r="C4" s="2" t="s">
        <v>36</v>
      </c>
      <c r="D4" s="2" t="s">
        <v>36</v>
      </c>
    </row>
    <row r="5" spans="1:15" x14ac:dyDescent="0.2">
      <c r="A5" s="31" t="s">
        <v>28</v>
      </c>
      <c r="B5" s="7"/>
      <c r="C5" s="28">
        <v>-9.5</v>
      </c>
      <c r="D5" s="7" t="s">
        <v>29</v>
      </c>
      <c r="E5" s="7"/>
    </row>
    <row r="6" spans="1:15" x14ac:dyDescent="0.2">
      <c r="A6" s="30" t="s">
        <v>1</v>
      </c>
    </row>
    <row r="7" spans="1:15" x14ac:dyDescent="0.2">
      <c r="A7" t="s">
        <v>2</v>
      </c>
      <c r="C7" s="35">
        <v>52040.7</v>
      </c>
      <c r="D7" s="32" t="s">
        <v>45</v>
      </c>
    </row>
    <row r="8" spans="1:15" x14ac:dyDescent="0.2">
      <c r="A8" t="s">
        <v>3</v>
      </c>
      <c r="C8" s="35">
        <v>3.9062999999999999</v>
      </c>
      <c r="D8" s="32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 t="e">
        <f ca="1">SLOPE(INDIRECT($G$11):G992,INDIRECT($F$11):F992)</f>
        <v>#DIV/0!</v>
      </c>
      <c r="D12" s="2"/>
      <c r="E12" s="38" t="s">
        <v>47</v>
      </c>
      <c r="F12" s="39"/>
    </row>
    <row r="13" spans="1:15" x14ac:dyDescent="0.2">
      <c r="A13" s="7" t="s">
        <v>18</v>
      </c>
      <c r="B13" s="7"/>
      <c r="C13" s="2" t="s">
        <v>13</v>
      </c>
      <c r="E13" s="45" t="s">
        <v>33</v>
      </c>
      <c r="F13" s="46">
        <v>1</v>
      </c>
    </row>
    <row r="14" spans="1:15" x14ac:dyDescent="0.2">
      <c r="A14" s="7"/>
      <c r="B14" s="7"/>
      <c r="C14" s="7"/>
      <c r="E14" s="40" t="s">
        <v>30</v>
      </c>
      <c r="F14" s="41">
        <f ca="1">NOW()+15018.5+$C$5/24</f>
        <v>60520.735636226847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40" t="s">
        <v>34</v>
      </c>
      <c r="F15" s="41">
        <f ca="1">ROUND(2*($F$14-$C$7)/$C$8,0)/2+$F$13</f>
        <v>2172</v>
      </c>
    </row>
    <row r="16" spans="1:15" x14ac:dyDescent="0.2">
      <c r="A16" s="11" t="s">
        <v>4</v>
      </c>
      <c r="B16" s="7"/>
      <c r="C16" s="12" t="e">
        <f ca="1">+C8+C12</f>
        <v>#DIV/0!</v>
      </c>
      <c r="E16" s="40" t="s">
        <v>35</v>
      </c>
      <c r="F16" s="41" t="e">
        <f ca="1">ROUND(2*($F$14-$C$15)/$C$16,0)/2+$F$13</f>
        <v>#DIV/0!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40" t="s">
        <v>48</v>
      </c>
      <c r="F17" s="42" t="e">
        <f ca="1">+$C$15+$C$16*$F$16-15018.5-$C$5/24</f>
        <v>#DIV/0!</v>
      </c>
    </row>
    <row r="18" spans="1:21" ht="14.25" thickTop="1" thickBot="1" x14ac:dyDescent="0.25">
      <c r="A18" s="11" t="s">
        <v>5</v>
      </c>
      <c r="B18" s="7"/>
      <c r="C18" s="13" t="e">
        <f ca="1">+C15</f>
        <v>#DIV/0!</v>
      </c>
      <c r="D18" s="14" t="e">
        <f ca="1">+C16</f>
        <v>#DIV/0!</v>
      </c>
      <c r="E18" s="44" t="s">
        <v>49</v>
      </c>
      <c r="F18" s="43" t="e">
        <f ca="1">+($C$15+$C$16*$F$16)-($C$16/2)-15018.5-$C$5/24</f>
        <v>#DIV/0!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C21" s="6">
        <f>C$7</f>
        <v>52040.7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 t="e">
        <f ca="1">+C$11+C$12*$F21</f>
        <v>#DIV/0!</v>
      </c>
      <c r="Q21" s="1">
        <f>+C21-15018.5</f>
        <v>37022.199999999997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2024-07-29T05:39:19Z</dcterms:modified>
</cp:coreProperties>
</file>