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6A6E29-9C3D-461B-AE38-A5DCF32CD4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C21" i="1" l="1"/>
  <c r="Q21" i="1"/>
  <c r="A21" i="1"/>
  <c r="R22" i="1"/>
  <c r="G11" i="1"/>
  <c r="F11" i="1"/>
  <c r="C7" i="1"/>
  <c r="C8" i="1"/>
  <c r="C17" i="1"/>
  <c r="E21" i="1"/>
  <c r="F21" i="1"/>
  <c r="G21" i="1"/>
  <c r="H21" i="1"/>
  <c r="C12" i="1"/>
  <c r="C16" i="1" l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<sst xmlns="http://schemas.openxmlformats.org/spreadsheetml/2006/main" count="58" uniqueCount="50">
  <si>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</si>
  <si>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</si>
  <si>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</si>
  <si>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</si>
  <si>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</si>
  <si>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</si>
  <si>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</si>
  <si>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</si>
  <si>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</si>
  <si>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</si>
  <si>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</si>
  <si>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</si>
  <si>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</si>
  <si>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</si>
  <si>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</si>
  <si>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</si>
  <si>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</si>
  <si>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</si>
  <si>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</si>
  <si>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</si>
  <si>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</si>
  <si>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</si>
  <si>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</si>
  <si>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</si>
  <si>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</si>
  <si>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</si>
  <si>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</si>
  <si>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</si>
  <si>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</si>
  <si>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</si>
  <si>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</si>
  <si>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</si>
  <si>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</si>
  <si>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</si>
  <si>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</si>
  <si>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</si>
  <si>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PaV_V0362.xls</t>
  </si>
  <si>
    <t>EA</t>
  </si>
  <si>
    <t>IBVS 5480 Eph.</t>
  </si>
  <si>
    <t>IBVS 5480</t>
  </si>
  <si>
    <t>PaV</t>
  </si>
  <si>
    <t>CCD</t>
  </si>
  <si>
    <t>V0362 Pav / GSC 9073-0935</t>
  </si>
  <si>
    <t xml:space="preserve">Mag </t>
  </si>
  <si>
    <t>Add cycle</t>
  </si>
  <si>
    <t>Old Cycle</t>
  </si>
  <si>
    <t>Next ToM-P</t>
  </si>
  <si>
    <t>Next ToM-S</t>
  </si>
  <si>
    <t>VSX</t>
  </si>
  <si>
    <t>7.39-7.62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</si>
</sst>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Pav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7-4439-A019-F5FE4FE825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7-4439-A019-F5FE4FE825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7-4439-A019-F5FE4FE825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7-4439-A019-F5FE4FE825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7-4439-A019-F5FE4FE825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7-4439-A019-F5FE4FE825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7-4439-A019-F5FE4FE825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7-4439-A019-F5FE4FE82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699696"/>
        <c:axId val="1"/>
      </c:scatterChart>
      <c:valAx>
        <c:axId val="63869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69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16A4DB-9516-3AEC-CF8E-98D23BFE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7" sqref="F17:F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29" t="s">
        <v>42</v>
      </c>
      <c r="E1" s="26"/>
      <c r="F1" s="26" t="s">
        <v>36</v>
      </c>
      <c r="G1" s="27" t="s">
        <v>37</v>
      </c>
      <c r="H1" s="26" t="s">
        <v>38</v>
      </c>
      <c r="I1" s="28">
        <v>48223.088000000003</v>
      </c>
      <c r="J1" s="28">
        <v>2.7484350000000002</v>
      </c>
      <c r="K1" s="26" t="s">
        <v>39</v>
      </c>
      <c r="L1" s="26" t="s">
        <v>40</v>
      </c>
    </row>
    <row r="2" spans="1:12" x14ac:dyDescent="0.2">
      <c r="A2" t="s">
        <v>23</v>
      </c>
      <c r="B2" t="s">
        <v>37</v>
      </c>
      <c r="D2" s="8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5" t="s">
        <v>38</v>
      </c>
      <c r="C4" s="6">
        <v>48223.088000000003</v>
      </c>
      <c r="D4" s="7">
        <v>2.7484350000000002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48223.088000000003</v>
      </c>
      <c r="D7" s="30" t="s">
        <v>48</v>
      </c>
    </row>
    <row r="8" spans="1:12" x14ac:dyDescent="0.2">
      <c r="A8" t="s">
        <v>2</v>
      </c>
      <c r="C8">
        <f>+D4</f>
        <v>2.7484350000000002</v>
      </c>
      <c r="D8" s="30" t="s">
        <v>48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0" t="e">
        <f ca="1">INTERCEPT(INDIRECT($G$11):G992,INDIRECT($F$11):F992)</f>
        <v>#DIV/0!</v>
      </c>
      <c r="D11" s="12"/>
      <c r="E11" s="10"/>
      <c r="F11" s="21" t="str">
        <f>"F"&amp;E19</f>
        <v>F21</v>
      </c>
      <c r="G11" s="22" t="str">
        <f>"G"&amp;E19</f>
        <v>G21</v>
      </c>
    </row>
    <row r="12" spans="1:12" x14ac:dyDescent="0.2">
      <c r="A12" s="10" t="s">
        <v>15</v>
      </c>
      <c r="B12" s="10"/>
      <c r="C12" s="20" t="e">
        <f ca="1">SLOPE(INDIRECT($G$11):G992,INDIRECT($F$11):F992)</f>
        <v>#DIV/0!</v>
      </c>
      <c r="D12" s="12"/>
      <c r="E12" s="31" t="s">
        <v>43</v>
      </c>
      <c r="F12" s="39" t="s">
        <v>49</v>
      </c>
    </row>
    <row r="13" spans="1:12" x14ac:dyDescent="0.2">
      <c r="A13" s="10" t="s">
        <v>18</v>
      </c>
      <c r="B13" s="10"/>
      <c r="C13" s="12" t="s">
        <v>12</v>
      </c>
      <c r="D13" s="12"/>
      <c r="E13" s="32" t="s">
        <v>44</v>
      </c>
      <c r="F13" s="38">
        <v>1</v>
      </c>
    </row>
    <row r="14" spans="1:12" x14ac:dyDescent="0.2">
      <c r="A14" s="10"/>
      <c r="B14" s="10"/>
      <c r="C14" s="10"/>
      <c r="D14" s="10"/>
      <c r="E14" s="32" t="s">
        <v>32</v>
      </c>
      <c r="F14" s="35">
        <f ca="1">NOW()+15018.5+$C$9/24</f>
        <v>60520.759585300926</v>
      </c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32" t="s">
        <v>45</v>
      </c>
      <c r="F15" s="35">
        <f ca="1">ROUND(2*($F$14-$C$7)/$C$8,0)/2+$F$13</f>
        <v>4475.5</v>
      </c>
    </row>
    <row r="16" spans="1:12" x14ac:dyDescent="0.2">
      <c r="A16" s="16" t="s">
        <v>3</v>
      </c>
      <c r="B16" s="10"/>
      <c r="C16" s="17" t="e">
        <f ca="1">+C8+C12</f>
        <v>#DIV/0!</v>
      </c>
      <c r="D16" s="15" t="s">
        <v>33</v>
      </c>
      <c r="E16" s="32" t="s">
        <v>33</v>
      </c>
      <c r="F16" s="35" t="e">
        <f ca="1">ROUND(2*($F$14-$C$15)/$C$16,0)/2+$F$13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33" t="s">
        <v>46</v>
      </c>
      <c r="F17" s="36" t="e">
        <f ca="1">+$C$15+$C$16*$F$16-15018.5-$C$9/24</f>
        <v>#DIV/0!</v>
      </c>
    </row>
    <row r="18" spans="1:18" ht="14.25" thickTop="1" thickBot="1" x14ac:dyDescent="0.25">
      <c r="A18" s="16" t="s">
        <v>4</v>
      </c>
      <c r="B18" s="10"/>
      <c r="C18" s="18" t="e">
        <f ca="1">+C15</f>
        <v>#DIV/0!</v>
      </c>
      <c r="D18" s="19" t="e">
        <f ca="1">+C16</f>
        <v>#DIV/0!</v>
      </c>
      <c r="E18" s="34" t="s">
        <v>47</v>
      </c>
      <c r="F18" s="37" t="e">
        <f ca="1">+($C$15+$C$16*$F$16)-($C$16/2)-15018.5-$C$9/24</f>
        <v>#DIV/0!</v>
      </c>
    </row>
    <row r="19" spans="1:18" ht="13.5" thickTop="1" x14ac:dyDescent="0.2">
      <c r="A19" s="23" t="s">
        <v>35</v>
      </c>
      <c r="E19" s="24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41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5480</v>
      </c>
      <c r="C21" s="8">
        <f>+$C$4</f>
        <v>48223.088000000003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33204.588000000003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2024-07-29T06:13:48Z</dcterms:modified>
</cp:coreProperties>
</file>