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BFB1E29-9AF9-4167-B8BB-62AC62B55F2F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Q_fit" sheetId="2" r:id="rId2"/>
    <sheet name="Active 2" sheetId="3" r:id="rId3"/>
    <sheet name="Sheet1" sheetId="4" r:id="rId4"/>
    <sheet name="Sheet2" sheetId="5" r:id="rId5"/>
  </sheets>
  <definedNames>
    <definedName name="solver_adj" localSheetId="0">'Active 1'!$E$11:$E$13</definedName>
    <definedName name="solver_adj" localSheetId="2">'Active 2'!$E$11:$E$13</definedName>
    <definedName name="solver_cvg" localSheetId="0">0.0001</definedName>
    <definedName name="solver_cvg" localSheetId="2">0.0001</definedName>
    <definedName name="solver_drv" localSheetId="0">1</definedName>
    <definedName name="solver_drv" localSheetId="2">1</definedName>
    <definedName name="solver_est" localSheetId="0">1</definedName>
    <definedName name="solver_est" localSheetId="2">1</definedName>
    <definedName name="solver_itr" localSheetId="0">100</definedName>
    <definedName name="solver_itr" localSheetId="2">100</definedName>
    <definedName name="solver_lin" localSheetId="0">2</definedName>
    <definedName name="solver_lin" localSheetId="2">2</definedName>
    <definedName name="solver_neg" localSheetId="0">2</definedName>
    <definedName name="solver_neg" localSheetId="2">2</definedName>
    <definedName name="solver_num" localSheetId="0">0</definedName>
    <definedName name="solver_num" localSheetId="2">0</definedName>
    <definedName name="solver_nwt" localSheetId="0">1</definedName>
    <definedName name="solver_nwt" localSheetId="2">1</definedName>
    <definedName name="solver_opt" localSheetId="0">'Active 1'!$E$14</definedName>
    <definedName name="solver_opt" localSheetId="2">'Active 2'!$E$14</definedName>
    <definedName name="solver_pre" localSheetId="0">0.000001</definedName>
    <definedName name="solver_pre" localSheetId="2">0.000001</definedName>
    <definedName name="solver_scl" localSheetId="0">2</definedName>
    <definedName name="solver_scl" localSheetId="2">2</definedName>
    <definedName name="solver_sho" localSheetId="0">2</definedName>
    <definedName name="solver_sho" localSheetId="2">2</definedName>
    <definedName name="solver_tim" localSheetId="0">100</definedName>
    <definedName name="solver_tim" localSheetId="2">100</definedName>
    <definedName name="solver_tol" localSheetId="0">0.05</definedName>
    <definedName name="solver_tol" localSheetId="2">0.05</definedName>
    <definedName name="solver_typ" localSheetId="0">2</definedName>
    <definedName name="solver_typ" localSheetId="2">2</definedName>
    <definedName name="solver_val" localSheetId="0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212" i="3" l="1"/>
  <c r="F212" i="3"/>
  <c r="Q212" i="3"/>
  <c r="V212" i="3"/>
  <c r="E213" i="3"/>
  <c r="F213" i="3"/>
  <c r="G213" i="3"/>
  <c r="Q213" i="3"/>
  <c r="V213" i="3"/>
  <c r="E214" i="3"/>
  <c r="F214" i="3"/>
  <c r="G214" i="3"/>
  <c r="K214" i="3"/>
  <c r="Q214" i="3"/>
  <c r="V214" i="3"/>
  <c r="E215" i="3"/>
  <c r="F215" i="3"/>
  <c r="G215" i="3"/>
  <c r="Q215" i="3"/>
  <c r="V215" i="3"/>
  <c r="E216" i="3"/>
  <c r="F216" i="3"/>
  <c r="G216" i="3"/>
  <c r="Q216" i="3"/>
  <c r="V216" i="3"/>
  <c r="E216" i="1"/>
  <c r="F216" i="1"/>
  <c r="G216" i="1"/>
  <c r="Q216" i="1"/>
  <c r="C7" i="1"/>
  <c r="C8" i="1"/>
  <c r="D9" i="1"/>
  <c r="E9" i="1"/>
  <c r="D11" i="1"/>
  <c r="W16" i="1" s="1"/>
  <c r="W11" i="1"/>
  <c r="D12" i="1"/>
  <c r="P181" i="1"/>
  <c r="D13" i="1"/>
  <c r="D14" i="1"/>
  <c r="F16" i="1"/>
  <c r="F17" i="1" s="1"/>
  <c r="C17" i="1"/>
  <c r="E21" i="1"/>
  <c r="F21" i="1"/>
  <c r="Q21" i="1"/>
  <c r="E22" i="1"/>
  <c r="F22" i="1"/>
  <c r="Q22" i="1"/>
  <c r="Q23" i="1"/>
  <c r="E24" i="1"/>
  <c r="F24" i="1"/>
  <c r="Q24" i="1"/>
  <c r="E25" i="1"/>
  <c r="F25" i="1"/>
  <c r="G25" i="1"/>
  <c r="I25" i="1"/>
  <c r="Q25" i="1"/>
  <c r="Q26" i="1"/>
  <c r="Q27" i="1"/>
  <c r="Q28" i="1"/>
  <c r="Q29" i="1"/>
  <c r="Q30" i="1"/>
  <c r="E31" i="1"/>
  <c r="F31" i="1"/>
  <c r="Q31" i="1"/>
  <c r="E32" i="1"/>
  <c r="F32" i="1"/>
  <c r="Q32" i="1"/>
  <c r="Q33" i="1"/>
  <c r="Q34" i="1"/>
  <c r="Q35" i="1"/>
  <c r="Q36" i="1"/>
  <c r="Q37" i="1"/>
  <c r="Q38" i="1"/>
  <c r="E39" i="1"/>
  <c r="F39" i="1"/>
  <c r="Q39" i="1"/>
  <c r="Q40" i="1"/>
  <c r="E41" i="1"/>
  <c r="F41" i="1"/>
  <c r="G41" i="1"/>
  <c r="I41" i="1"/>
  <c r="Q41" i="1"/>
  <c r="Q42" i="1"/>
  <c r="Q43" i="1"/>
  <c r="Q44" i="1"/>
  <c r="Q45" i="1"/>
  <c r="Q46" i="1"/>
  <c r="E47" i="1"/>
  <c r="F47" i="1"/>
  <c r="Q47" i="1"/>
  <c r="E48" i="1"/>
  <c r="F48" i="1"/>
  <c r="Q48" i="1"/>
  <c r="E49" i="1"/>
  <c r="F49" i="1"/>
  <c r="G49" i="1"/>
  <c r="I49" i="1"/>
  <c r="Q49" i="1"/>
  <c r="Q50" i="1"/>
  <c r="Q51" i="1"/>
  <c r="Q52" i="1"/>
  <c r="Q53" i="1"/>
  <c r="Q54" i="1"/>
  <c r="E55" i="1"/>
  <c r="F55" i="1"/>
  <c r="Q55" i="1"/>
  <c r="E56" i="1"/>
  <c r="F56" i="1"/>
  <c r="Q56" i="1"/>
  <c r="E57" i="1"/>
  <c r="F57" i="1"/>
  <c r="G57" i="1"/>
  <c r="I57" i="1"/>
  <c r="Q57" i="1"/>
  <c r="Q58" i="1"/>
  <c r="Q59" i="1"/>
  <c r="Q60" i="1"/>
  <c r="Q61" i="1"/>
  <c r="Q62" i="1"/>
  <c r="Q63" i="1"/>
  <c r="E64" i="1"/>
  <c r="F64" i="1"/>
  <c r="Q64" i="1"/>
  <c r="E65" i="1"/>
  <c r="F65" i="1"/>
  <c r="Q65" i="1"/>
  <c r="E66" i="1"/>
  <c r="F66" i="1"/>
  <c r="G66" i="1"/>
  <c r="I66" i="1"/>
  <c r="Q66" i="1"/>
  <c r="Q67" i="1"/>
  <c r="Q68" i="1"/>
  <c r="Q69" i="1"/>
  <c r="Q70" i="1"/>
  <c r="Q71" i="1"/>
  <c r="E72" i="1"/>
  <c r="F72" i="1"/>
  <c r="Q72" i="1"/>
  <c r="E73" i="1"/>
  <c r="F73" i="1"/>
  <c r="Q73" i="1"/>
  <c r="E74" i="1"/>
  <c r="F74" i="1"/>
  <c r="G74" i="1"/>
  <c r="I74" i="1"/>
  <c r="Q74" i="1"/>
  <c r="Q75" i="1"/>
  <c r="Q76" i="1"/>
  <c r="Q77" i="1"/>
  <c r="Q78" i="1"/>
  <c r="Q79" i="1"/>
  <c r="Q80" i="1"/>
  <c r="E81" i="1"/>
  <c r="F81" i="1"/>
  <c r="Q81" i="1"/>
  <c r="E82" i="1"/>
  <c r="F82" i="1"/>
  <c r="Q82" i="1"/>
  <c r="E83" i="1"/>
  <c r="F83" i="1"/>
  <c r="Q83" i="1"/>
  <c r="E84" i="1"/>
  <c r="F84" i="1"/>
  <c r="G84" i="1"/>
  <c r="I84" i="1"/>
  <c r="Q84" i="1"/>
  <c r="Q85" i="1"/>
  <c r="Q86" i="1"/>
  <c r="Q87" i="1"/>
  <c r="Q88" i="1"/>
  <c r="Q89" i="1"/>
  <c r="E90" i="1"/>
  <c r="F90" i="1"/>
  <c r="Q90" i="1"/>
  <c r="E91" i="1"/>
  <c r="F91" i="1"/>
  <c r="Q91" i="1"/>
  <c r="E92" i="1"/>
  <c r="F92" i="1"/>
  <c r="G92" i="1"/>
  <c r="I92" i="1"/>
  <c r="Q92" i="1"/>
  <c r="Q93" i="1"/>
  <c r="Q94" i="1"/>
  <c r="Q95" i="1"/>
  <c r="Q96" i="1"/>
  <c r="Q97" i="1"/>
  <c r="E98" i="1"/>
  <c r="F98" i="1"/>
  <c r="Q98" i="1"/>
  <c r="E99" i="1"/>
  <c r="F99" i="1"/>
  <c r="Q99" i="1"/>
  <c r="E100" i="1"/>
  <c r="F100" i="1"/>
  <c r="G100" i="1"/>
  <c r="I100" i="1"/>
  <c r="Q100" i="1"/>
  <c r="Q101" i="1"/>
  <c r="Q102" i="1"/>
  <c r="Q103" i="1"/>
  <c r="Q104" i="1"/>
  <c r="Q105" i="1"/>
  <c r="E106" i="1"/>
  <c r="F106" i="1"/>
  <c r="Q106" i="1"/>
  <c r="E107" i="1"/>
  <c r="F107" i="1"/>
  <c r="Q107" i="1"/>
  <c r="E108" i="1"/>
  <c r="F108" i="1"/>
  <c r="G108" i="1"/>
  <c r="Q108" i="1"/>
  <c r="Q109" i="1"/>
  <c r="Q110" i="1"/>
  <c r="E111" i="1"/>
  <c r="F111" i="1"/>
  <c r="Q111" i="1"/>
  <c r="E112" i="1"/>
  <c r="F112" i="1"/>
  <c r="G112" i="1"/>
  <c r="Q112" i="1"/>
  <c r="E113" i="1"/>
  <c r="F113" i="1"/>
  <c r="G113" i="1"/>
  <c r="Q113" i="1"/>
  <c r="E114" i="1"/>
  <c r="F114" i="1"/>
  <c r="G114" i="1"/>
  <c r="Q114" i="1"/>
  <c r="E115" i="1"/>
  <c r="F115" i="1"/>
  <c r="Q115" i="1"/>
  <c r="E116" i="1"/>
  <c r="F116" i="1"/>
  <c r="G116" i="1"/>
  <c r="K116" i="1"/>
  <c r="Q116" i="1"/>
  <c r="Q117" i="1"/>
  <c r="E118" i="1"/>
  <c r="F118" i="1"/>
  <c r="G118" i="1"/>
  <c r="K118" i="1"/>
  <c r="P118" i="1"/>
  <c r="S118" i="1" s="1"/>
  <c r="U118" i="1" s="1"/>
  <c r="Q118" i="1"/>
  <c r="E119" i="1"/>
  <c r="F119" i="1"/>
  <c r="Q119" i="1"/>
  <c r="E120" i="1"/>
  <c r="F120" i="1"/>
  <c r="G120" i="1"/>
  <c r="K120" i="1"/>
  <c r="Q120" i="1"/>
  <c r="P121" i="1"/>
  <c r="Q121" i="1"/>
  <c r="E122" i="1"/>
  <c r="F122" i="1"/>
  <c r="Q122" i="1"/>
  <c r="E123" i="1"/>
  <c r="F123" i="1"/>
  <c r="Q123" i="1"/>
  <c r="E124" i="1"/>
  <c r="F124" i="1"/>
  <c r="G124" i="1"/>
  <c r="Q124" i="1"/>
  <c r="E125" i="1"/>
  <c r="F125" i="1"/>
  <c r="G125" i="1"/>
  <c r="K125" i="1"/>
  <c r="P125" i="1"/>
  <c r="S125" i="1"/>
  <c r="U125" i="1" s="1"/>
  <c r="Q125" i="1"/>
  <c r="E126" i="1"/>
  <c r="F126" i="1"/>
  <c r="G126" i="1"/>
  <c r="Q126" i="1"/>
  <c r="E127" i="1"/>
  <c r="F127" i="1"/>
  <c r="G127" i="1"/>
  <c r="P127" i="1"/>
  <c r="S127" i="1" s="1"/>
  <c r="U127" i="1" s="1"/>
  <c r="K127" i="1"/>
  <c r="Q127" i="1"/>
  <c r="E128" i="1"/>
  <c r="F128" i="1"/>
  <c r="G128" i="1"/>
  <c r="Q128" i="1"/>
  <c r="E129" i="1"/>
  <c r="F129" i="1"/>
  <c r="G129" i="1"/>
  <c r="P129" i="1"/>
  <c r="S129" i="1"/>
  <c r="U129" i="1"/>
  <c r="Q129" i="1"/>
  <c r="E130" i="1"/>
  <c r="F130" i="1"/>
  <c r="G130" i="1"/>
  <c r="Q130" i="1"/>
  <c r="E131" i="1"/>
  <c r="F131" i="1"/>
  <c r="G131" i="1"/>
  <c r="K131" i="1"/>
  <c r="P131" i="1"/>
  <c r="S131" i="1" s="1"/>
  <c r="U131" i="1" s="1"/>
  <c r="Q131" i="1"/>
  <c r="E132" i="1"/>
  <c r="F132" i="1"/>
  <c r="G132" i="1"/>
  <c r="Q132" i="1"/>
  <c r="E133" i="1"/>
  <c r="F133" i="1"/>
  <c r="G133" i="1"/>
  <c r="K133" i="1"/>
  <c r="P133" i="1"/>
  <c r="S133" i="1"/>
  <c r="U133" i="1"/>
  <c r="Q133" i="1"/>
  <c r="E134" i="1"/>
  <c r="F134" i="1"/>
  <c r="G134" i="1"/>
  <c r="Q134" i="1"/>
  <c r="E135" i="1"/>
  <c r="F135" i="1"/>
  <c r="G135" i="1"/>
  <c r="P135" i="1"/>
  <c r="S135" i="1"/>
  <c r="U135" i="1" s="1"/>
  <c r="K135" i="1"/>
  <c r="Q135" i="1"/>
  <c r="E136" i="1"/>
  <c r="F136" i="1"/>
  <c r="G136" i="1"/>
  <c r="Q136" i="1"/>
  <c r="E137" i="1"/>
  <c r="F137" i="1"/>
  <c r="G137" i="1"/>
  <c r="P137" i="1"/>
  <c r="S137" i="1" s="1"/>
  <c r="U137" i="1" s="1"/>
  <c r="Q137" i="1"/>
  <c r="E138" i="1"/>
  <c r="F138" i="1"/>
  <c r="G138" i="1"/>
  <c r="Q138" i="1"/>
  <c r="E139" i="1"/>
  <c r="F139" i="1"/>
  <c r="G139" i="1"/>
  <c r="K139" i="1"/>
  <c r="P139" i="1"/>
  <c r="S139" i="1"/>
  <c r="U139" i="1" s="1"/>
  <c r="Q139" i="1"/>
  <c r="E140" i="1"/>
  <c r="F140" i="1"/>
  <c r="G140" i="1"/>
  <c r="Q140" i="1"/>
  <c r="E141" i="1"/>
  <c r="F141" i="1"/>
  <c r="G141" i="1"/>
  <c r="K141" i="1"/>
  <c r="P141" i="1"/>
  <c r="S141" i="1" s="1"/>
  <c r="U141" i="1" s="1"/>
  <c r="Q141" i="1"/>
  <c r="E142" i="1"/>
  <c r="F142" i="1"/>
  <c r="G142" i="1"/>
  <c r="Q142" i="1"/>
  <c r="E143" i="1"/>
  <c r="F143" i="1"/>
  <c r="P143" i="1"/>
  <c r="Q143" i="1"/>
  <c r="E144" i="1"/>
  <c r="F144" i="1"/>
  <c r="G144" i="1"/>
  <c r="Q144" i="1"/>
  <c r="E145" i="1"/>
  <c r="F145" i="1"/>
  <c r="G145" i="1"/>
  <c r="K145" i="1"/>
  <c r="P145" i="1"/>
  <c r="S145" i="1"/>
  <c r="U145" i="1" s="1"/>
  <c r="Q145" i="1"/>
  <c r="E146" i="1"/>
  <c r="F146" i="1"/>
  <c r="G146" i="1"/>
  <c r="Q146" i="1"/>
  <c r="E147" i="1"/>
  <c r="F147" i="1"/>
  <c r="G147" i="1"/>
  <c r="K147" i="1"/>
  <c r="P147" i="1"/>
  <c r="S147" i="1" s="1"/>
  <c r="U147" i="1" s="1"/>
  <c r="Q147" i="1"/>
  <c r="E148" i="1"/>
  <c r="F148" i="1"/>
  <c r="G148" i="1"/>
  <c r="Q148" i="1"/>
  <c r="E149" i="1"/>
  <c r="F149" i="1"/>
  <c r="P149" i="1"/>
  <c r="Q149" i="1"/>
  <c r="E150" i="1"/>
  <c r="F150" i="1"/>
  <c r="G150" i="1"/>
  <c r="Q150" i="1"/>
  <c r="E151" i="1"/>
  <c r="F151" i="1"/>
  <c r="G151" i="1"/>
  <c r="K151" i="1"/>
  <c r="P151" i="1"/>
  <c r="S151" i="1"/>
  <c r="U151" i="1" s="1"/>
  <c r="Q151" i="1"/>
  <c r="E152" i="1"/>
  <c r="F152" i="1"/>
  <c r="G152" i="1"/>
  <c r="Q152" i="1"/>
  <c r="E153" i="1"/>
  <c r="F153" i="1"/>
  <c r="G153" i="1"/>
  <c r="Q153" i="1"/>
  <c r="E154" i="1"/>
  <c r="F154" i="1"/>
  <c r="G154" i="1"/>
  <c r="Q154" i="1"/>
  <c r="E155" i="1"/>
  <c r="F155" i="1"/>
  <c r="G155" i="1"/>
  <c r="K155" i="1"/>
  <c r="Q155" i="1"/>
  <c r="E156" i="1"/>
  <c r="F156" i="1"/>
  <c r="G156" i="1"/>
  <c r="P156" i="1"/>
  <c r="S156" i="1"/>
  <c r="U156" i="1" s="1"/>
  <c r="K156" i="1"/>
  <c r="Q156" i="1"/>
  <c r="E157" i="1"/>
  <c r="F157" i="1"/>
  <c r="G157" i="1"/>
  <c r="K157" i="1"/>
  <c r="P157" i="1"/>
  <c r="S157" i="1" s="1"/>
  <c r="U157" i="1" s="1"/>
  <c r="Q157" i="1"/>
  <c r="E158" i="1"/>
  <c r="F158" i="1"/>
  <c r="G158" i="1"/>
  <c r="Q158" i="1"/>
  <c r="E159" i="1"/>
  <c r="F159" i="1"/>
  <c r="G159" i="1"/>
  <c r="Q159" i="1"/>
  <c r="E160" i="1"/>
  <c r="F160" i="1"/>
  <c r="G160" i="1"/>
  <c r="Q160" i="1"/>
  <c r="E161" i="1"/>
  <c r="F161" i="1"/>
  <c r="G161" i="1"/>
  <c r="Q161" i="1"/>
  <c r="E162" i="1"/>
  <c r="F162" i="1"/>
  <c r="G162" i="1"/>
  <c r="Q162" i="1"/>
  <c r="E163" i="1"/>
  <c r="F163" i="1"/>
  <c r="G163" i="1"/>
  <c r="Q163" i="1"/>
  <c r="E164" i="1"/>
  <c r="F164" i="1"/>
  <c r="G164" i="1"/>
  <c r="K164" i="1"/>
  <c r="P164" i="1"/>
  <c r="S164" i="1" s="1"/>
  <c r="U164" i="1" s="1"/>
  <c r="Q164" i="1"/>
  <c r="E165" i="1"/>
  <c r="F165" i="1"/>
  <c r="G165" i="1"/>
  <c r="K165" i="1"/>
  <c r="P165" i="1"/>
  <c r="S165" i="1" s="1"/>
  <c r="U165" i="1" s="1"/>
  <c r="Q165" i="1"/>
  <c r="E166" i="1"/>
  <c r="F166" i="1"/>
  <c r="G166" i="1"/>
  <c r="P166" i="1"/>
  <c r="S166" i="1"/>
  <c r="U166" i="1" s="1"/>
  <c r="K166" i="1"/>
  <c r="Q166" i="1"/>
  <c r="E167" i="1"/>
  <c r="F167" i="1"/>
  <c r="G167" i="1"/>
  <c r="Q167" i="1"/>
  <c r="E168" i="1"/>
  <c r="F168" i="1"/>
  <c r="G168" i="1"/>
  <c r="Q168" i="1"/>
  <c r="E169" i="1"/>
  <c r="F169" i="1"/>
  <c r="G169" i="1"/>
  <c r="Q169" i="1"/>
  <c r="E170" i="1"/>
  <c r="F170" i="1"/>
  <c r="G170" i="1"/>
  <c r="Q170" i="1"/>
  <c r="E171" i="1"/>
  <c r="F171" i="1"/>
  <c r="G171" i="1"/>
  <c r="J171" i="1"/>
  <c r="P171" i="1"/>
  <c r="S171" i="1" s="1"/>
  <c r="U171" i="1" s="1"/>
  <c r="Q171" i="1"/>
  <c r="E172" i="1"/>
  <c r="F172" i="1"/>
  <c r="G172" i="1"/>
  <c r="K172" i="1"/>
  <c r="P172" i="1"/>
  <c r="S172" i="1" s="1"/>
  <c r="U172" i="1" s="1"/>
  <c r="Q172" i="1"/>
  <c r="E173" i="1"/>
  <c r="F173" i="1"/>
  <c r="G173" i="1"/>
  <c r="K173" i="1"/>
  <c r="P173" i="1"/>
  <c r="S173" i="1" s="1"/>
  <c r="U173" i="1" s="1"/>
  <c r="Q173" i="1"/>
  <c r="E174" i="1"/>
  <c r="F174" i="1"/>
  <c r="G174" i="1"/>
  <c r="Q174" i="1"/>
  <c r="E175" i="1"/>
  <c r="F175" i="1"/>
  <c r="G175" i="1"/>
  <c r="Q175" i="1"/>
  <c r="E176" i="1"/>
  <c r="F176" i="1"/>
  <c r="G176" i="1"/>
  <c r="Q176" i="1"/>
  <c r="E177" i="1"/>
  <c r="F177" i="1"/>
  <c r="G177" i="1"/>
  <c r="Q177" i="1"/>
  <c r="E178" i="1"/>
  <c r="F178" i="1"/>
  <c r="G178" i="1"/>
  <c r="Q178" i="1"/>
  <c r="E179" i="1"/>
  <c r="F179" i="1"/>
  <c r="G179" i="1"/>
  <c r="Q179" i="1"/>
  <c r="E180" i="1"/>
  <c r="F180" i="1"/>
  <c r="G180" i="1"/>
  <c r="K180" i="1"/>
  <c r="P180" i="1"/>
  <c r="S180" i="1" s="1"/>
  <c r="U180" i="1" s="1"/>
  <c r="Q180" i="1"/>
  <c r="E181" i="1"/>
  <c r="F181" i="1"/>
  <c r="Q181" i="1"/>
  <c r="E182" i="1"/>
  <c r="F182" i="1"/>
  <c r="G182" i="1"/>
  <c r="Q182" i="1"/>
  <c r="E183" i="1"/>
  <c r="F183" i="1"/>
  <c r="Q183" i="1"/>
  <c r="E184" i="1"/>
  <c r="F184" i="1"/>
  <c r="P184" i="1"/>
  <c r="Q184" i="1"/>
  <c r="E185" i="1"/>
  <c r="F185" i="1"/>
  <c r="Q185" i="1"/>
  <c r="E186" i="1"/>
  <c r="F186" i="1"/>
  <c r="P186" i="1"/>
  <c r="Q186" i="1"/>
  <c r="E187" i="1"/>
  <c r="F187" i="1"/>
  <c r="G187" i="1"/>
  <c r="Q187" i="1"/>
  <c r="E188" i="1"/>
  <c r="F188" i="1"/>
  <c r="G188" i="1"/>
  <c r="Q188" i="1"/>
  <c r="E189" i="1"/>
  <c r="F189" i="1"/>
  <c r="G189" i="1"/>
  <c r="Q189" i="1"/>
  <c r="E190" i="1"/>
  <c r="F190" i="1"/>
  <c r="G190" i="1"/>
  <c r="Q190" i="1"/>
  <c r="E191" i="1"/>
  <c r="F191" i="1"/>
  <c r="G191" i="1"/>
  <c r="P191" i="1"/>
  <c r="S191" i="1"/>
  <c r="U191" i="1" s="1"/>
  <c r="K191" i="1"/>
  <c r="Q191" i="1"/>
  <c r="E192" i="1"/>
  <c r="F192" i="1"/>
  <c r="G192" i="1"/>
  <c r="Q192" i="1"/>
  <c r="E193" i="1"/>
  <c r="F193" i="1"/>
  <c r="P193" i="1"/>
  <c r="Q193" i="1"/>
  <c r="E194" i="1"/>
  <c r="F194" i="1"/>
  <c r="Q194" i="1"/>
  <c r="E195" i="1"/>
  <c r="F195" i="1"/>
  <c r="P195" i="1"/>
  <c r="Q195" i="1"/>
  <c r="E196" i="1"/>
  <c r="F196" i="1"/>
  <c r="G196" i="1"/>
  <c r="K196" i="1"/>
  <c r="P196" i="1"/>
  <c r="S196" i="1"/>
  <c r="U196" i="1" s="1"/>
  <c r="Q196" i="1"/>
  <c r="E197" i="1"/>
  <c r="F197" i="1"/>
  <c r="G197" i="1"/>
  <c r="Q197" i="1"/>
  <c r="E198" i="1"/>
  <c r="F198" i="1"/>
  <c r="G198" i="1"/>
  <c r="Q198" i="1"/>
  <c r="E199" i="1"/>
  <c r="F199" i="1"/>
  <c r="G199" i="1"/>
  <c r="Q199" i="1"/>
  <c r="E200" i="1"/>
  <c r="F200" i="1"/>
  <c r="G200" i="1"/>
  <c r="P200" i="1"/>
  <c r="S200" i="1"/>
  <c r="U200" i="1" s="1"/>
  <c r="K200" i="1"/>
  <c r="Q200" i="1"/>
  <c r="E201" i="1"/>
  <c r="F201" i="1"/>
  <c r="G201" i="1"/>
  <c r="P201" i="1"/>
  <c r="S201" i="1"/>
  <c r="U201" i="1" s="1"/>
  <c r="K201" i="1"/>
  <c r="Q201" i="1"/>
  <c r="E202" i="1"/>
  <c r="F202" i="1"/>
  <c r="G202" i="1"/>
  <c r="P202" i="1"/>
  <c r="S202" i="1"/>
  <c r="U202" i="1" s="1"/>
  <c r="K202" i="1"/>
  <c r="Q202" i="1"/>
  <c r="E203" i="1"/>
  <c r="F203" i="1"/>
  <c r="G203" i="1"/>
  <c r="Q203" i="1"/>
  <c r="E204" i="1"/>
  <c r="F204" i="1"/>
  <c r="G204" i="1"/>
  <c r="P204" i="1"/>
  <c r="S204" i="1" s="1"/>
  <c r="U204" i="1" s="1"/>
  <c r="K204" i="1"/>
  <c r="Q204" i="1"/>
  <c r="E205" i="1"/>
  <c r="F205" i="1"/>
  <c r="G205" i="1"/>
  <c r="Q205" i="1"/>
  <c r="E206" i="1"/>
  <c r="F206" i="1"/>
  <c r="R206" i="1"/>
  <c r="P206" i="1"/>
  <c r="Q206" i="1"/>
  <c r="E207" i="1"/>
  <c r="F207" i="1"/>
  <c r="G207" i="1"/>
  <c r="P207" i="1"/>
  <c r="S207" i="1"/>
  <c r="U207" i="1" s="1"/>
  <c r="K207" i="1"/>
  <c r="Q207" i="1"/>
  <c r="E208" i="1"/>
  <c r="F208" i="1"/>
  <c r="G208" i="1"/>
  <c r="Q208" i="1"/>
  <c r="E209" i="1"/>
  <c r="F209" i="1"/>
  <c r="G209" i="1"/>
  <c r="Q209" i="1"/>
  <c r="E210" i="1"/>
  <c r="F210" i="1"/>
  <c r="G210" i="1"/>
  <c r="Q210" i="1"/>
  <c r="E211" i="1"/>
  <c r="F211" i="1"/>
  <c r="G211" i="1"/>
  <c r="K211" i="1"/>
  <c r="Q211" i="1"/>
  <c r="E212" i="1"/>
  <c r="F212" i="1"/>
  <c r="G212" i="1"/>
  <c r="Q212" i="1"/>
  <c r="E213" i="1"/>
  <c r="F213" i="1"/>
  <c r="G213" i="1"/>
  <c r="K213" i="1"/>
  <c r="Q213" i="1"/>
  <c r="E214" i="1"/>
  <c r="F214" i="1"/>
  <c r="G214" i="1"/>
  <c r="Q214" i="1"/>
  <c r="E215" i="1"/>
  <c r="F215" i="1"/>
  <c r="G215" i="1"/>
  <c r="Q215" i="1"/>
  <c r="C8" i="3"/>
  <c r="D9" i="3"/>
  <c r="E9" i="3"/>
  <c r="D11" i="3"/>
  <c r="P214" i="3" s="1"/>
  <c r="S214" i="3" s="1"/>
  <c r="U214" i="3" s="1"/>
  <c r="D12" i="3"/>
  <c r="P75" i="3" s="1"/>
  <c r="S75" i="3" s="1"/>
  <c r="P47" i="3"/>
  <c r="S47" i="3" s="1"/>
  <c r="D13" i="3"/>
  <c r="D14" i="3"/>
  <c r="F16" i="3"/>
  <c r="F17" i="3" s="1"/>
  <c r="C17" i="3"/>
  <c r="E21" i="3"/>
  <c r="F21" i="3"/>
  <c r="G21" i="3"/>
  <c r="H21" i="3"/>
  <c r="N21" i="3"/>
  <c r="Q21" i="3"/>
  <c r="V21" i="3"/>
  <c r="E22" i="3"/>
  <c r="F22" i="3"/>
  <c r="G22" i="3"/>
  <c r="Q22" i="3"/>
  <c r="V22" i="3"/>
  <c r="E23" i="3"/>
  <c r="F23" i="3"/>
  <c r="G23" i="3"/>
  <c r="Q23" i="3"/>
  <c r="V23" i="3"/>
  <c r="E24" i="3"/>
  <c r="F24" i="3"/>
  <c r="G24" i="3"/>
  <c r="Q24" i="3"/>
  <c r="V24" i="3"/>
  <c r="E25" i="3"/>
  <c r="F25" i="3"/>
  <c r="G25" i="3"/>
  <c r="Q25" i="3"/>
  <c r="V25" i="3"/>
  <c r="E26" i="3"/>
  <c r="F26" i="3"/>
  <c r="G26" i="3"/>
  <c r="Q26" i="3"/>
  <c r="V26" i="3"/>
  <c r="E27" i="3"/>
  <c r="F27" i="3"/>
  <c r="G27" i="3"/>
  <c r="I27" i="3"/>
  <c r="N27" i="3"/>
  <c r="Q27" i="3"/>
  <c r="V27" i="3"/>
  <c r="E28" i="3"/>
  <c r="F28" i="3"/>
  <c r="G28" i="3"/>
  <c r="I28" i="3"/>
  <c r="N28" i="3"/>
  <c r="Q28" i="3"/>
  <c r="V28" i="3"/>
  <c r="E29" i="3"/>
  <c r="F29" i="3"/>
  <c r="G29" i="3"/>
  <c r="I29" i="3"/>
  <c r="N29" i="3"/>
  <c r="Q29" i="3"/>
  <c r="V29" i="3"/>
  <c r="E30" i="3"/>
  <c r="F30" i="3"/>
  <c r="G30" i="3"/>
  <c r="Q30" i="3"/>
  <c r="V30" i="3"/>
  <c r="E31" i="3"/>
  <c r="F31" i="3"/>
  <c r="G31" i="3"/>
  <c r="Q31" i="3"/>
  <c r="V31" i="3"/>
  <c r="E32" i="3"/>
  <c r="F32" i="3"/>
  <c r="Q32" i="3"/>
  <c r="V32" i="3"/>
  <c r="E33" i="3"/>
  <c r="F33" i="3"/>
  <c r="G33" i="3"/>
  <c r="Q33" i="3"/>
  <c r="V33" i="3"/>
  <c r="E34" i="3"/>
  <c r="F34" i="3"/>
  <c r="G34" i="3"/>
  <c r="I34" i="3"/>
  <c r="N34" i="3"/>
  <c r="Q34" i="3"/>
  <c r="V34" i="3"/>
  <c r="E35" i="3"/>
  <c r="F35" i="3"/>
  <c r="G35" i="3"/>
  <c r="I35" i="3"/>
  <c r="N35" i="3"/>
  <c r="Q35" i="3"/>
  <c r="V35" i="3"/>
  <c r="E36" i="3"/>
  <c r="F36" i="3"/>
  <c r="G36" i="3"/>
  <c r="Q36" i="3"/>
  <c r="V36" i="3"/>
  <c r="E37" i="3"/>
  <c r="F37" i="3"/>
  <c r="G37" i="3"/>
  <c r="N37" i="3"/>
  <c r="Q37" i="3"/>
  <c r="V37" i="3"/>
  <c r="E38" i="3"/>
  <c r="F38" i="3"/>
  <c r="G38" i="3"/>
  <c r="N38" i="3"/>
  <c r="I38" i="3"/>
  <c r="Q38" i="3"/>
  <c r="V38" i="3"/>
  <c r="E39" i="3"/>
  <c r="F39" i="3"/>
  <c r="G39" i="3"/>
  <c r="Q39" i="3"/>
  <c r="V39" i="3"/>
  <c r="E40" i="3"/>
  <c r="F40" i="3"/>
  <c r="G40" i="3"/>
  <c r="Q40" i="3"/>
  <c r="V40" i="3"/>
  <c r="E41" i="3"/>
  <c r="F41" i="3"/>
  <c r="G41" i="3"/>
  <c r="Q41" i="3"/>
  <c r="V41" i="3"/>
  <c r="E42" i="3"/>
  <c r="F42" i="3"/>
  <c r="G42" i="3"/>
  <c r="I42" i="3"/>
  <c r="N42" i="3"/>
  <c r="Q42" i="3"/>
  <c r="V42" i="3"/>
  <c r="E43" i="3"/>
  <c r="F43" i="3"/>
  <c r="G43" i="3"/>
  <c r="I43" i="3"/>
  <c r="N43" i="3"/>
  <c r="Q43" i="3"/>
  <c r="V43" i="3"/>
  <c r="E44" i="3"/>
  <c r="F44" i="3"/>
  <c r="G44" i="3"/>
  <c r="I44" i="3"/>
  <c r="N44" i="3"/>
  <c r="Q44" i="3"/>
  <c r="V44" i="3"/>
  <c r="E45" i="3"/>
  <c r="F45" i="3"/>
  <c r="G45" i="3"/>
  <c r="I45" i="3"/>
  <c r="N45" i="3"/>
  <c r="Q45" i="3"/>
  <c r="V45" i="3"/>
  <c r="E46" i="3"/>
  <c r="F46" i="3"/>
  <c r="G46" i="3"/>
  <c r="Q46" i="3"/>
  <c r="V46" i="3"/>
  <c r="E47" i="3"/>
  <c r="F47" i="3"/>
  <c r="G47" i="3"/>
  <c r="Q47" i="3"/>
  <c r="V47" i="3"/>
  <c r="E48" i="3"/>
  <c r="F48" i="3"/>
  <c r="G48" i="3"/>
  <c r="Q48" i="3"/>
  <c r="V48" i="3"/>
  <c r="E49" i="3"/>
  <c r="F49" i="3"/>
  <c r="G49" i="3"/>
  <c r="N49" i="3"/>
  <c r="Q49" i="3"/>
  <c r="V49" i="3"/>
  <c r="E50" i="3"/>
  <c r="F50" i="3"/>
  <c r="G50" i="3"/>
  <c r="Q50" i="3"/>
  <c r="V50" i="3"/>
  <c r="E51" i="3"/>
  <c r="F51" i="3"/>
  <c r="G51" i="3"/>
  <c r="Q51" i="3"/>
  <c r="V51" i="3"/>
  <c r="E52" i="3"/>
  <c r="F52" i="3"/>
  <c r="G52" i="3"/>
  <c r="Q52" i="3"/>
  <c r="V52" i="3"/>
  <c r="E53" i="3"/>
  <c r="F53" i="3"/>
  <c r="G53" i="3"/>
  <c r="Q53" i="3"/>
  <c r="V53" i="3"/>
  <c r="E54" i="3"/>
  <c r="F54" i="3"/>
  <c r="G54" i="3"/>
  <c r="Q54" i="3"/>
  <c r="V54" i="3"/>
  <c r="E55" i="3"/>
  <c r="F55" i="3"/>
  <c r="G55" i="3"/>
  <c r="Q55" i="3"/>
  <c r="V55" i="3"/>
  <c r="E56" i="3"/>
  <c r="F56" i="3"/>
  <c r="G56" i="3"/>
  <c r="Q56" i="3"/>
  <c r="V56" i="3"/>
  <c r="E57" i="3"/>
  <c r="F57" i="3"/>
  <c r="G57" i="3"/>
  <c r="Q57" i="3"/>
  <c r="V57" i="3"/>
  <c r="E58" i="3"/>
  <c r="F58" i="3"/>
  <c r="G58" i="3"/>
  <c r="I58" i="3"/>
  <c r="Q58" i="3"/>
  <c r="V58" i="3"/>
  <c r="E59" i="3"/>
  <c r="F59" i="3"/>
  <c r="G59" i="3"/>
  <c r="I59" i="3"/>
  <c r="N59" i="3"/>
  <c r="Q59" i="3"/>
  <c r="V59" i="3"/>
  <c r="E60" i="3"/>
  <c r="F60" i="3"/>
  <c r="G60" i="3"/>
  <c r="I60" i="3"/>
  <c r="N60" i="3"/>
  <c r="Q60" i="3"/>
  <c r="V60" i="3"/>
  <c r="E61" i="3"/>
  <c r="F61" i="3"/>
  <c r="G61" i="3"/>
  <c r="I61" i="3"/>
  <c r="N61" i="3"/>
  <c r="Q61" i="3"/>
  <c r="V61" i="3"/>
  <c r="E62" i="3"/>
  <c r="F62" i="3"/>
  <c r="G62" i="3"/>
  <c r="N62" i="3"/>
  <c r="I62" i="3"/>
  <c r="Q62" i="3"/>
  <c r="V62" i="3"/>
  <c r="E63" i="3"/>
  <c r="F63" i="3"/>
  <c r="G63" i="3"/>
  <c r="N63" i="3"/>
  <c r="I63" i="3"/>
  <c r="Q63" i="3"/>
  <c r="V63" i="3"/>
  <c r="E64" i="3"/>
  <c r="F64" i="3"/>
  <c r="G64" i="3"/>
  <c r="I64" i="3"/>
  <c r="N64" i="3"/>
  <c r="Q64" i="3"/>
  <c r="V64" i="3"/>
  <c r="E65" i="3"/>
  <c r="F65" i="3"/>
  <c r="G65" i="3"/>
  <c r="I65" i="3"/>
  <c r="N65" i="3"/>
  <c r="Q65" i="3"/>
  <c r="V65" i="3"/>
  <c r="E66" i="3"/>
  <c r="F66" i="3"/>
  <c r="G66" i="3"/>
  <c r="I66" i="3"/>
  <c r="N66" i="3"/>
  <c r="Q66" i="3"/>
  <c r="V66" i="3"/>
  <c r="E67" i="3"/>
  <c r="F67" i="3"/>
  <c r="G67" i="3"/>
  <c r="Q67" i="3"/>
  <c r="V67" i="3"/>
  <c r="E68" i="3"/>
  <c r="F68" i="3"/>
  <c r="G68" i="3"/>
  <c r="I68" i="3"/>
  <c r="Q68" i="3"/>
  <c r="V68" i="3"/>
  <c r="E69" i="3"/>
  <c r="F69" i="3"/>
  <c r="G69" i="3"/>
  <c r="N69" i="3"/>
  <c r="Q69" i="3"/>
  <c r="V69" i="3"/>
  <c r="E70" i="3"/>
  <c r="F70" i="3"/>
  <c r="G70" i="3"/>
  <c r="Q70" i="3"/>
  <c r="V70" i="3"/>
  <c r="E71" i="3"/>
  <c r="F71" i="3"/>
  <c r="G71" i="3"/>
  <c r="Q71" i="3"/>
  <c r="V71" i="3"/>
  <c r="E72" i="3"/>
  <c r="F72" i="3"/>
  <c r="G72" i="3"/>
  <c r="Q72" i="3"/>
  <c r="V72" i="3"/>
  <c r="E73" i="3"/>
  <c r="F73" i="3"/>
  <c r="G73" i="3"/>
  <c r="Q73" i="3"/>
  <c r="V73" i="3"/>
  <c r="E74" i="3"/>
  <c r="F74" i="3"/>
  <c r="G74" i="3"/>
  <c r="I74" i="3"/>
  <c r="N74" i="3"/>
  <c r="Q74" i="3"/>
  <c r="V74" i="3"/>
  <c r="E75" i="3"/>
  <c r="F75" i="3"/>
  <c r="G75" i="3"/>
  <c r="N75" i="3"/>
  <c r="Q75" i="3"/>
  <c r="V75" i="3"/>
  <c r="E76" i="3"/>
  <c r="F76" i="3"/>
  <c r="G76" i="3"/>
  <c r="Q76" i="3"/>
  <c r="V76" i="3"/>
  <c r="E77" i="3"/>
  <c r="F77" i="3"/>
  <c r="G77" i="3"/>
  <c r="N77" i="3"/>
  <c r="I77" i="3"/>
  <c r="Q77" i="3"/>
  <c r="V77" i="3"/>
  <c r="E78" i="3"/>
  <c r="F78" i="3"/>
  <c r="G78" i="3"/>
  <c r="Q78" i="3"/>
  <c r="V78" i="3"/>
  <c r="E79" i="3"/>
  <c r="F79" i="3"/>
  <c r="G79" i="3"/>
  <c r="Q79" i="3"/>
  <c r="V79" i="3"/>
  <c r="E80" i="3"/>
  <c r="F80" i="3"/>
  <c r="G80" i="3"/>
  <c r="Q80" i="3"/>
  <c r="V80" i="3"/>
  <c r="E81" i="3"/>
  <c r="F81" i="3"/>
  <c r="G81" i="3"/>
  <c r="Q81" i="3"/>
  <c r="V81" i="3"/>
  <c r="E82" i="3"/>
  <c r="F82" i="3"/>
  <c r="G82" i="3"/>
  <c r="I82" i="3"/>
  <c r="N82" i="3"/>
  <c r="Q82" i="3"/>
  <c r="V82" i="3"/>
  <c r="E83" i="3"/>
  <c r="F83" i="3"/>
  <c r="G83" i="3"/>
  <c r="N83" i="3"/>
  <c r="I83" i="3"/>
  <c r="Q83" i="3"/>
  <c r="V83" i="3"/>
  <c r="E84" i="3"/>
  <c r="F84" i="3"/>
  <c r="G84" i="3"/>
  <c r="I84" i="3"/>
  <c r="Q84" i="3"/>
  <c r="V84" i="3"/>
  <c r="E85" i="3"/>
  <c r="F85" i="3"/>
  <c r="G85" i="3"/>
  <c r="N85" i="3"/>
  <c r="I85" i="3"/>
  <c r="Q85" i="3"/>
  <c r="V85" i="3"/>
  <c r="E86" i="3"/>
  <c r="F86" i="3"/>
  <c r="G86" i="3"/>
  <c r="Q86" i="3"/>
  <c r="V86" i="3"/>
  <c r="E87" i="3"/>
  <c r="F87" i="3"/>
  <c r="G87" i="3"/>
  <c r="Q87" i="3"/>
  <c r="V87" i="3"/>
  <c r="E88" i="3"/>
  <c r="F88" i="3"/>
  <c r="G88" i="3"/>
  <c r="Q88" i="3"/>
  <c r="V88" i="3"/>
  <c r="E89" i="3"/>
  <c r="F89" i="3"/>
  <c r="G89" i="3"/>
  <c r="Q89" i="3"/>
  <c r="V89" i="3"/>
  <c r="E90" i="3"/>
  <c r="F90" i="3"/>
  <c r="G90" i="3"/>
  <c r="I90" i="3"/>
  <c r="N90" i="3"/>
  <c r="Q90" i="3"/>
  <c r="V90" i="3"/>
  <c r="E91" i="3"/>
  <c r="F91" i="3"/>
  <c r="G91" i="3"/>
  <c r="N91" i="3"/>
  <c r="Q91" i="3"/>
  <c r="V91" i="3"/>
  <c r="E92" i="3"/>
  <c r="F92" i="3"/>
  <c r="G92" i="3"/>
  <c r="Q92" i="3"/>
  <c r="V92" i="3"/>
  <c r="E93" i="3"/>
  <c r="F93" i="3"/>
  <c r="G93" i="3"/>
  <c r="N93" i="3"/>
  <c r="I93" i="3"/>
  <c r="Q93" i="3"/>
  <c r="V93" i="3"/>
  <c r="E94" i="3"/>
  <c r="F94" i="3"/>
  <c r="G94" i="3"/>
  <c r="Q94" i="3"/>
  <c r="V94" i="3"/>
  <c r="E95" i="3"/>
  <c r="F95" i="3"/>
  <c r="G95" i="3"/>
  <c r="Q95" i="3"/>
  <c r="V95" i="3"/>
  <c r="E96" i="3"/>
  <c r="F96" i="3"/>
  <c r="G96" i="3"/>
  <c r="Q96" i="3"/>
  <c r="V96" i="3"/>
  <c r="E97" i="3"/>
  <c r="F97" i="3"/>
  <c r="G97" i="3"/>
  <c r="H97" i="3"/>
  <c r="Q97" i="3"/>
  <c r="V97" i="3"/>
  <c r="E98" i="3"/>
  <c r="F98" i="3"/>
  <c r="G98" i="3"/>
  <c r="I98" i="3"/>
  <c r="Q98" i="3"/>
  <c r="V98" i="3"/>
  <c r="E99" i="3"/>
  <c r="F99" i="3"/>
  <c r="G99" i="3"/>
  <c r="I99" i="3"/>
  <c r="Q99" i="3"/>
  <c r="V99" i="3"/>
  <c r="E100" i="3"/>
  <c r="F100" i="3"/>
  <c r="G100" i="3"/>
  <c r="I100" i="3"/>
  <c r="Q100" i="3"/>
  <c r="V100" i="3"/>
  <c r="E101" i="3"/>
  <c r="F101" i="3"/>
  <c r="G101" i="3"/>
  <c r="I101" i="3"/>
  <c r="Q101" i="3"/>
  <c r="V101" i="3"/>
  <c r="E102" i="3"/>
  <c r="F102" i="3"/>
  <c r="G102" i="3"/>
  <c r="I102" i="3"/>
  <c r="Q102" i="3"/>
  <c r="V102" i="3"/>
  <c r="E103" i="3"/>
  <c r="F103" i="3"/>
  <c r="G103" i="3"/>
  <c r="I103" i="3"/>
  <c r="Q103" i="3"/>
  <c r="V103" i="3"/>
  <c r="E104" i="3"/>
  <c r="F104" i="3"/>
  <c r="G104" i="3"/>
  <c r="I104" i="3"/>
  <c r="Q104" i="3"/>
  <c r="V104" i="3"/>
  <c r="E105" i="3"/>
  <c r="F105" i="3"/>
  <c r="G105" i="3"/>
  <c r="I105" i="3"/>
  <c r="Q105" i="3"/>
  <c r="V105" i="3"/>
  <c r="E106" i="3"/>
  <c r="F106" i="3"/>
  <c r="G106" i="3"/>
  <c r="I106" i="3"/>
  <c r="Q106" i="3"/>
  <c r="V106" i="3"/>
  <c r="E107" i="3"/>
  <c r="F107" i="3"/>
  <c r="G107" i="3"/>
  <c r="I107" i="3"/>
  <c r="Q107" i="3"/>
  <c r="V107" i="3"/>
  <c r="E108" i="3"/>
  <c r="F108" i="3"/>
  <c r="G108" i="3"/>
  <c r="I108" i="3"/>
  <c r="Q108" i="3"/>
  <c r="V108" i="3"/>
  <c r="E109" i="3"/>
  <c r="F109" i="3"/>
  <c r="G109" i="3"/>
  <c r="I109" i="3"/>
  <c r="Q109" i="3"/>
  <c r="V109" i="3"/>
  <c r="E110" i="3"/>
  <c r="F110" i="3"/>
  <c r="G110" i="3"/>
  <c r="I110" i="3"/>
  <c r="Q110" i="3"/>
  <c r="V110" i="3"/>
  <c r="E111" i="3"/>
  <c r="F111" i="3"/>
  <c r="G111" i="3"/>
  <c r="I111" i="3"/>
  <c r="Q111" i="3"/>
  <c r="V111" i="3"/>
  <c r="E112" i="3"/>
  <c r="F112" i="3"/>
  <c r="G112" i="3"/>
  <c r="J112" i="3"/>
  <c r="Q112" i="3"/>
  <c r="V112" i="3"/>
  <c r="E113" i="3"/>
  <c r="F113" i="3"/>
  <c r="G113" i="3"/>
  <c r="K113" i="3"/>
  <c r="Q113" i="3"/>
  <c r="V113" i="3"/>
  <c r="E114" i="3"/>
  <c r="F114" i="3"/>
  <c r="G114" i="3"/>
  <c r="K114" i="3"/>
  <c r="Q114" i="3"/>
  <c r="V114" i="3"/>
  <c r="E115" i="3"/>
  <c r="F115" i="3"/>
  <c r="G115" i="3"/>
  <c r="K115" i="3"/>
  <c r="Q115" i="3"/>
  <c r="V115" i="3"/>
  <c r="E116" i="3"/>
  <c r="F116" i="3"/>
  <c r="G116" i="3"/>
  <c r="K116" i="3"/>
  <c r="Q116" i="3"/>
  <c r="V116" i="3"/>
  <c r="E117" i="3"/>
  <c r="F117" i="3"/>
  <c r="G117" i="3"/>
  <c r="K117" i="3"/>
  <c r="Q117" i="3"/>
  <c r="V117" i="3"/>
  <c r="E118" i="3"/>
  <c r="F118" i="3"/>
  <c r="G118" i="3"/>
  <c r="K118" i="3"/>
  <c r="Q118" i="3"/>
  <c r="V118" i="3"/>
  <c r="E119" i="3"/>
  <c r="F119" i="3"/>
  <c r="G119" i="3"/>
  <c r="J119" i="3"/>
  <c r="Q119" i="3"/>
  <c r="V119" i="3"/>
  <c r="E120" i="3"/>
  <c r="F120" i="3"/>
  <c r="G120" i="3"/>
  <c r="K120" i="3"/>
  <c r="Q120" i="3"/>
  <c r="V120" i="3"/>
  <c r="E121" i="3"/>
  <c r="F121" i="3"/>
  <c r="Q121" i="3"/>
  <c r="V121" i="3"/>
  <c r="E122" i="3"/>
  <c r="F122" i="3"/>
  <c r="Q122" i="3"/>
  <c r="V122" i="3"/>
  <c r="E123" i="3"/>
  <c r="F123" i="3"/>
  <c r="G123" i="3"/>
  <c r="K123" i="3"/>
  <c r="Q123" i="3"/>
  <c r="V123" i="3"/>
  <c r="E124" i="3"/>
  <c r="F124" i="3"/>
  <c r="G124" i="3"/>
  <c r="J124" i="3"/>
  <c r="Q124" i="3"/>
  <c r="V124" i="3"/>
  <c r="E125" i="3"/>
  <c r="F125" i="3"/>
  <c r="G125" i="3"/>
  <c r="K125" i="3"/>
  <c r="Q125" i="3"/>
  <c r="V125" i="3"/>
  <c r="E126" i="3"/>
  <c r="F126" i="3"/>
  <c r="G126" i="3"/>
  <c r="Q126" i="3"/>
  <c r="V126" i="3"/>
  <c r="E127" i="3"/>
  <c r="F127" i="3"/>
  <c r="G127" i="3"/>
  <c r="K127" i="3"/>
  <c r="Q127" i="3"/>
  <c r="V127" i="3"/>
  <c r="E128" i="3"/>
  <c r="F128" i="3"/>
  <c r="G128" i="3"/>
  <c r="K128" i="3"/>
  <c r="Q128" i="3"/>
  <c r="V128" i="3"/>
  <c r="E129" i="3"/>
  <c r="F129" i="3"/>
  <c r="G129" i="3"/>
  <c r="K129" i="3"/>
  <c r="Q129" i="3"/>
  <c r="V129" i="3"/>
  <c r="E130" i="3"/>
  <c r="F130" i="3"/>
  <c r="G130" i="3"/>
  <c r="K130" i="3"/>
  <c r="Q130" i="3"/>
  <c r="V130" i="3"/>
  <c r="E131" i="3"/>
  <c r="F131" i="3"/>
  <c r="G131" i="3"/>
  <c r="K131" i="3"/>
  <c r="Q131" i="3"/>
  <c r="V131" i="3"/>
  <c r="E132" i="3"/>
  <c r="F132" i="3"/>
  <c r="G132" i="3"/>
  <c r="K132" i="3"/>
  <c r="Q132" i="3"/>
  <c r="V132" i="3"/>
  <c r="E133" i="3"/>
  <c r="F133" i="3"/>
  <c r="G133" i="3"/>
  <c r="K133" i="3"/>
  <c r="Q133" i="3"/>
  <c r="V133" i="3"/>
  <c r="E134" i="3"/>
  <c r="F134" i="3"/>
  <c r="G134" i="3"/>
  <c r="K134" i="3"/>
  <c r="Q134" i="3"/>
  <c r="V134" i="3"/>
  <c r="E135" i="3"/>
  <c r="F135" i="3"/>
  <c r="G135" i="3"/>
  <c r="K135" i="3"/>
  <c r="Q135" i="3"/>
  <c r="V135" i="3"/>
  <c r="E136" i="3"/>
  <c r="F136" i="3"/>
  <c r="G136" i="3"/>
  <c r="K136" i="3"/>
  <c r="Q136" i="3"/>
  <c r="V136" i="3"/>
  <c r="E137" i="3"/>
  <c r="F137" i="3"/>
  <c r="G137" i="3"/>
  <c r="K137" i="3"/>
  <c r="Q137" i="3"/>
  <c r="V137" i="3"/>
  <c r="E138" i="3"/>
  <c r="F138" i="3"/>
  <c r="G138" i="3"/>
  <c r="Q138" i="3"/>
  <c r="V138" i="3"/>
  <c r="E139" i="3"/>
  <c r="F139" i="3"/>
  <c r="G139" i="3"/>
  <c r="K139" i="3"/>
  <c r="Q139" i="3"/>
  <c r="V139" i="3"/>
  <c r="E140" i="3"/>
  <c r="F140" i="3"/>
  <c r="G140" i="3"/>
  <c r="K140" i="3"/>
  <c r="P140" i="3"/>
  <c r="S140" i="3" s="1"/>
  <c r="U140" i="3" s="1"/>
  <c r="Q140" i="3"/>
  <c r="V140" i="3"/>
  <c r="E141" i="3"/>
  <c r="F141" i="3"/>
  <c r="G141" i="3"/>
  <c r="K141" i="3"/>
  <c r="Q141" i="3"/>
  <c r="V141" i="3"/>
  <c r="E142" i="3"/>
  <c r="F142" i="3"/>
  <c r="G142" i="3"/>
  <c r="Q142" i="3"/>
  <c r="V142" i="3"/>
  <c r="E143" i="3"/>
  <c r="F143" i="3"/>
  <c r="Q143" i="3"/>
  <c r="V143" i="3"/>
  <c r="E144" i="3"/>
  <c r="F144" i="3"/>
  <c r="G144" i="3"/>
  <c r="Q144" i="3"/>
  <c r="V144" i="3"/>
  <c r="E145" i="3"/>
  <c r="F145" i="3"/>
  <c r="G145" i="3"/>
  <c r="K145" i="3"/>
  <c r="P145" i="3"/>
  <c r="S145" i="3" s="1"/>
  <c r="U145" i="3" s="1"/>
  <c r="Q145" i="3"/>
  <c r="V145" i="3"/>
  <c r="E146" i="3"/>
  <c r="F146" i="3"/>
  <c r="G146" i="3"/>
  <c r="Q146" i="3"/>
  <c r="V146" i="3"/>
  <c r="E147" i="3"/>
  <c r="F147" i="3"/>
  <c r="G147" i="3"/>
  <c r="Q147" i="3"/>
  <c r="V147" i="3"/>
  <c r="E148" i="3"/>
  <c r="F148" i="3"/>
  <c r="G148" i="3"/>
  <c r="Q148" i="3"/>
  <c r="V148" i="3"/>
  <c r="E149" i="3"/>
  <c r="F149" i="3"/>
  <c r="Q149" i="3"/>
  <c r="V149" i="3"/>
  <c r="E150" i="3"/>
  <c r="F150" i="3"/>
  <c r="G150" i="3"/>
  <c r="Q150" i="3"/>
  <c r="V150" i="3"/>
  <c r="E151" i="3"/>
  <c r="F151" i="3"/>
  <c r="G151" i="3"/>
  <c r="K151" i="3"/>
  <c r="Q151" i="3"/>
  <c r="V151" i="3"/>
  <c r="E152" i="3"/>
  <c r="F152" i="3"/>
  <c r="G152" i="3"/>
  <c r="K152" i="3"/>
  <c r="Q152" i="3"/>
  <c r="V152" i="3"/>
  <c r="E153" i="3"/>
  <c r="F153" i="3"/>
  <c r="G153" i="3"/>
  <c r="I153" i="3"/>
  <c r="Q153" i="3"/>
  <c r="V153" i="3"/>
  <c r="E154" i="3"/>
  <c r="F154" i="3"/>
  <c r="G154" i="3"/>
  <c r="Q154" i="3"/>
  <c r="V154" i="3"/>
  <c r="E155" i="3"/>
  <c r="F155" i="3"/>
  <c r="G155" i="3"/>
  <c r="Q155" i="3"/>
  <c r="V155" i="3"/>
  <c r="E156" i="3"/>
  <c r="F156" i="3"/>
  <c r="G156" i="3"/>
  <c r="Q156" i="3"/>
  <c r="V156" i="3"/>
  <c r="E157" i="3"/>
  <c r="F157" i="3"/>
  <c r="G157" i="3"/>
  <c r="Q157" i="3"/>
  <c r="V157" i="3"/>
  <c r="E158" i="3"/>
  <c r="F158" i="3"/>
  <c r="G158" i="3"/>
  <c r="Q158" i="3"/>
  <c r="V158" i="3"/>
  <c r="E159" i="3"/>
  <c r="F159" i="3"/>
  <c r="G159" i="3"/>
  <c r="K159" i="3"/>
  <c r="Q159" i="3"/>
  <c r="V159" i="3"/>
  <c r="E160" i="3"/>
  <c r="F160" i="3"/>
  <c r="G160" i="3"/>
  <c r="Q160" i="3"/>
  <c r="V160" i="3"/>
  <c r="E161" i="3"/>
  <c r="F161" i="3"/>
  <c r="G161" i="3"/>
  <c r="Q161" i="3"/>
  <c r="V161" i="3"/>
  <c r="E162" i="3"/>
  <c r="F162" i="3"/>
  <c r="G162" i="3"/>
  <c r="Q162" i="3"/>
  <c r="V162" i="3"/>
  <c r="E163" i="3"/>
  <c r="F163" i="3"/>
  <c r="G163" i="3"/>
  <c r="Q163" i="3"/>
  <c r="V163" i="3"/>
  <c r="E164" i="3"/>
  <c r="F164" i="3"/>
  <c r="G164" i="3"/>
  <c r="Q164" i="3"/>
  <c r="V164" i="3"/>
  <c r="E165" i="3"/>
  <c r="F165" i="3"/>
  <c r="G165" i="3"/>
  <c r="Q165" i="3"/>
  <c r="V165" i="3"/>
  <c r="E166" i="3"/>
  <c r="F166" i="3"/>
  <c r="G166" i="3"/>
  <c r="Q166" i="3"/>
  <c r="V166" i="3"/>
  <c r="E167" i="3"/>
  <c r="F167" i="3"/>
  <c r="G167" i="3"/>
  <c r="Q167" i="3"/>
  <c r="V167" i="3"/>
  <c r="E168" i="3"/>
  <c r="F168" i="3"/>
  <c r="G168" i="3"/>
  <c r="Q168" i="3"/>
  <c r="V168" i="3"/>
  <c r="E169" i="3"/>
  <c r="F169" i="3"/>
  <c r="G169" i="3"/>
  <c r="Q169" i="3"/>
  <c r="V169" i="3"/>
  <c r="E170" i="3"/>
  <c r="F170" i="3"/>
  <c r="G170" i="3"/>
  <c r="Q170" i="3"/>
  <c r="V170" i="3"/>
  <c r="E171" i="3"/>
  <c r="F171" i="3"/>
  <c r="G171" i="3"/>
  <c r="Q171" i="3"/>
  <c r="V171" i="3"/>
  <c r="E172" i="3"/>
  <c r="F172" i="3"/>
  <c r="G172" i="3"/>
  <c r="Q172" i="3"/>
  <c r="V172" i="3"/>
  <c r="E173" i="3"/>
  <c r="F173" i="3"/>
  <c r="G173" i="3"/>
  <c r="Q173" i="3"/>
  <c r="V173" i="3"/>
  <c r="E174" i="3"/>
  <c r="F174" i="3"/>
  <c r="G174" i="3"/>
  <c r="Q174" i="3"/>
  <c r="V174" i="3"/>
  <c r="E175" i="3"/>
  <c r="F175" i="3"/>
  <c r="G175" i="3"/>
  <c r="Q175" i="3"/>
  <c r="V175" i="3"/>
  <c r="E176" i="3"/>
  <c r="F176" i="3"/>
  <c r="G176" i="3"/>
  <c r="Q176" i="3"/>
  <c r="V176" i="3"/>
  <c r="E177" i="3"/>
  <c r="F177" i="3"/>
  <c r="G177" i="3"/>
  <c r="Q177" i="3"/>
  <c r="V177" i="3"/>
  <c r="E178" i="3"/>
  <c r="F178" i="3"/>
  <c r="G178" i="3"/>
  <c r="Q178" i="3"/>
  <c r="V178" i="3"/>
  <c r="E179" i="3"/>
  <c r="F179" i="3"/>
  <c r="G179" i="3"/>
  <c r="Q179" i="3"/>
  <c r="V179" i="3"/>
  <c r="E180" i="3"/>
  <c r="F180" i="3"/>
  <c r="G180" i="3"/>
  <c r="Q180" i="3"/>
  <c r="V180" i="3"/>
  <c r="E181" i="3"/>
  <c r="F181" i="3"/>
  <c r="P181" i="3"/>
  <c r="Q181" i="3"/>
  <c r="V181" i="3"/>
  <c r="E182" i="3"/>
  <c r="F182" i="3"/>
  <c r="G182" i="3"/>
  <c r="P182" i="3"/>
  <c r="S182" i="3" s="1"/>
  <c r="U182" i="3" s="1"/>
  <c r="Q182" i="3"/>
  <c r="V182" i="3"/>
  <c r="E183" i="3"/>
  <c r="F183" i="3"/>
  <c r="Q183" i="3"/>
  <c r="V183" i="3"/>
  <c r="E184" i="3"/>
  <c r="F184" i="3"/>
  <c r="Q184" i="3"/>
  <c r="V184" i="3"/>
  <c r="E185" i="3"/>
  <c r="F185" i="3"/>
  <c r="Q185" i="3"/>
  <c r="V185" i="3"/>
  <c r="E186" i="3"/>
  <c r="F186" i="3"/>
  <c r="Q186" i="3"/>
  <c r="V186" i="3"/>
  <c r="E187" i="3"/>
  <c r="F187" i="3"/>
  <c r="G187" i="3"/>
  <c r="Q187" i="3"/>
  <c r="V187" i="3"/>
  <c r="E188" i="3"/>
  <c r="F188" i="3"/>
  <c r="G188" i="3"/>
  <c r="Q188" i="3"/>
  <c r="V188" i="3"/>
  <c r="E189" i="3"/>
  <c r="F189" i="3"/>
  <c r="G189" i="3"/>
  <c r="Q189" i="3"/>
  <c r="V189" i="3"/>
  <c r="E190" i="3"/>
  <c r="F190" i="3"/>
  <c r="G190" i="3"/>
  <c r="Q190" i="3"/>
  <c r="V190" i="3"/>
  <c r="E191" i="3"/>
  <c r="F191" i="3"/>
  <c r="G191" i="3"/>
  <c r="Q191" i="3"/>
  <c r="V191" i="3"/>
  <c r="E192" i="3"/>
  <c r="F192" i="3"/>
  <c r="G192" i="3"/>
  <c r="K192" i="3"/>
  <c r="Q192" i="3"/>
  <c r="V192" i="3"/>
  <c r="E193" i="3"/>
  <c r="F193" i="3"/>
  <c r="Q193" i="3"/>
  <c r="V193" i="3"/>
  <c r="E194" i="3"/>
  <c r="F194" i="3"/>
  <c r="P194" i="3"/>
  <c r="Q194" i="3"/>
  <c r="V194" i="3"/>
  <c r="E195" i="3"/>
  <c r="F195" i="3"/>
  <c r="Q195" i="3"/>
  <c r="V195" i="3"/>
  <c r="E196" i="3"/>
  <c r="F196" i="3"/>
  <c r="G196" i="3"/>
  <c r="Q196" i="3"/>
  <c r="V196" i="3"/>
  <c r="E197" i="3"/>
  <c r="F197" i="3"/>
  <c r="G197" i="3"/>
  <c r="Q197" i="3"/>
  <c r="V197" i="3"/>
  <c r="E198" i="3"/>
  <c r="F198" i="3"/>
  <c r="G198" i="3"/>
  <c r="K198" i="3"/>
  <c r="P198" i="3"/>
  <c r="S198" i="3"/>
  <c r="U198" i="3" s="1"/>
  <c r="Q198" i="3"/>
  <c r="V198" i="3"/>
  <c r="E199" i="3"/>
  <c r="F199" i="3"/>
  <c r="G199" i="3"/>
  <c r="P199" i="3"/>
  <c r="S199" i="3"/>
  <c r="U199" i="3" s="1"/>
  <c r="Q199" i="3"/>
  <c r="V199" i="3"/>
  <c r="E200" i="3"/>
  <c r="F200" i="3"/>
  <c r="G200" i="3"/>
  <c r="Q200" i="3"/>
  <c r="V200" i="3"/>
  <c r="E201" i="3"/>
  <c r="F201" i="3"/>
  <c r="G201" i="3"/>
  <c r="Q201" i="3"/>
  <c r="V201" i="3"/>
  <c r="E202" i="3"/>
  <c r="F202" i="3"/>
  <c r="G202" i="3"/>
  <c r="K202" i="3"/>
  <c r="Q202" i="3"/>
  <c r="V202" i="3"/>
  <c r="E203" i="3"/>
  <c r="F203" i="3"/>
  <c r="G203" i="3"/>
  <c r="K203" i="3"/>
  <c r="Q203" i="3"/>
  <c r="V203" i="3"/>
  <c r="E204" i="3"/>
  <c r="F204" i="3"/>
  <c r="G204" i="3"/>
  <c r="Q204" i="3"/>
  <c r="V204" i="3"/>
  <c r="E205" i="3"/>
  <c r="F205" i="3"/>
  <c r="G205" i="3"/>
  <c r="Q205" i="3"/>
  <c r="V205" i="3"/>
  <c r="E206" i="3"/>
  <c r="F206" i="3"/>
  <c r="R206" i="3"/>
  <c r="Q206" i="3"/>
  <c r="V206" i="3"/>
  <c r="E207" i="3"/>
  <c r="F207" i="3"/>
  <c r="G207" i="3"/>
  <c r="Q207" i="3"/>
  <c r="V207" i="3"/>
  <c r="E208" i="3"/>
  <c r="F208" i="3"/>
  <c r="G208" i="3"/>
  <c r="K208" i="3"/>
  <c r="Q208" i="3"/>
  <c r="V208" i="3"/>
  <c r="E209" i="3"/>
  <c r="F209" i="3"/>
  <c r="G209" i="3"/>
  <c r="Q209" i="3"/>
  <c r="V209" i="3"/>
  <c r="E210" i="3"/>
  <c r="F210" i="3"/>
  <c r="G210" i="3"/>
  <c r="Q210" i="3"/>
  <c r="V210" i="3"/>
  <c r="E211" i="3"/>
  <c r="F211" i="3"/>
  <c r="G211" i="3"/>
  <c r="Q211" i="3"/>
  <c r="V211" i="3"/>
  <c r="G4" i="2"/>
  <c r="G5" i="2"/>
  <c r="G6" i="2"/>
  <c r="G7" i="2"/>
  <c r="A9" i="2"/>
  <c r="C9" i="2" s="1"/>
  <c r="B10" i="2"/>
  <c r="K12" i="2"/>
  <c r="F15" i="2"/>
  <c r="G15" i="2"/>
  <c r="G12" i="2"/>
  <c r="H15" i="2"/>
  <c r="H12" i="2"/>
  <c r="J15" i="2"/>
  <c r="C16" i="2"/>
  <c r="C15" i="2"/>
  <c r="D16" i="2"/>
  <c r="D15" i="2"/>
  <c r="E16" i="2"/>
  <c r="E15" i="2"/>
  <c r="F16" i="2"/>
  <c r="G16" i="2"/>
  <c r="H16" i="2"/>
  <c r="I16" i="2"/>
  <c r="I15" i="2"/>
  <c r="J16" i="2"/>
  <c r="K16" i="2"/>
  <c r="K15" i="2"/>
  <c r="L16" i="2"/>
  <c r="L15" i="2"/>
  <c r="M16" i="2"/>
  <c r="M15" i="2"/>
  <c r="N16" i="2"/>
  <c r="N15" i="2"/>
  <c r="O16" i="2"/>
  <c r="O15" i="2"/>
  <c r="P16" i="2"/>
  <c r="P15" i="2"/>
  <c r="Q16" i="2"/>
  <c r="Q15" i="2"/>
  <c r="D21" i="2"/>
  <c r="F21" i="2" s="1"/>
  <c r="E21" i="2"/>
  <c r="D22" i="2"/>
  <c r="J22" i="2"/>
  <c r="E22" i="2"/>
  <c r="K22" i="2"/>
  <c r="F22" i="2"/>
  <c r="G22" i="2"/>
  <c r="H22" i="2"/>
  <c r="I22" i="2"/>
  <c r="D23" i="2"/>
  <c r="E23" i="2"/>
  <c r="K23" i="2"/>
  <c r="F23" i="2"/>
  <c r="G23" i="2"/>
  <c r="H23" i="2"/>
  <c r="I23" i="2"/>
  <c r="J23" i="2"/>
  <c r="L23" i="2"/>
  <c r="D24" i="2"/>
  <c r="F24" i="2"/>
  <c r="E24" i="2"/>
  <c r="K24" i="2"/>
  <c r="I24" i="2"/>
  <c r="J24" i="2"/>
  <c r="L24" i="2"/>
  <c r="D25" i="2"/>
  <c r="F25" i="2"/>
  <c r="E25" i="2"/>
  <c r="D26" i="2"/>
  <c r="J26" i="2"/>
  <c r="E26" i="2"/>
  <c r="K26" i="2"/>
  <c r="F26" i="2"/>
  <c r="G26" i="2"/>
  <c r="H26" i="2"/>
  <c r="I26" i="2"/>
  <c r="D27" i="2"/>
  <c r="E27" i="2"/>
  <c r="L27" i="2"/>
  <c r="F27" i="2"/>
  <c r="G27" i="2"/>
  <c r="H27" i="2"/>
  <c r="I27" i="2"/>
  <c r="J27" i="2"/>
  <c r="K27" i="2"/>
  <c r="D28" i="2"/>
  <c r="E28" i="2"/>
  <c r="L28" i="2"/>
  <c r="F28" i="2"/>
  <c r="G28" i="2"/>
  <c r="H28" i="2"/>
  <c r="I28" i="2"/>
  <c r="J28" i="2"/>
  <c r="K28" i="2"/>
  <c r="D29" i="2"/>
  <c r="K29" i="2"/>
  <c r="E29" i="2"/>
  <c r="G29" i="2"/>
  <c r="H29" i="2"/>
  <c r="J29" i="2"/>
  <c r="L29" i="2"/>
  <c r="D30" i="2"/>
  <c r="F30" i="2"/>
  <c r="E30" i="2"/>
  <c r="L30" i="2"/>
  <c r="I30" i="2"/>
  <c r="J30" i="2"/>
  <c r="K30" i="2"/>
  <c r="D31" i="2"/>
  <c r="E31" i="2"/>
  <c r="G31" i="2"/>
  <c r="D32" i="2"/>
  <c r="F32" i="2"/>
  <c r="E32" i="2"/>
  <c r="D33" i="2"/>
  <c r="H33" i="2"/>
  <c r="E33" i="2"/>
  <c r="G33" i="2"/>
  <c r="F33" i="2"/>
  <c r="L33" i="2"/>
  <c r="D34" i="2"/>
  <c r="J34" i="2"/>
  <c r="E34" i="2"/>
  <c r="F34" i="2"/>
  <c r="G34" i="2"/>
  <c r="H34" i="2"/>
  <c r="I34" i="2"/>
  <c r="D35" i="2"/>
  <c r="E35" i="2"/>
  <c r="K35" i="2"/>
  <c r="F35" i="2"/>
  <c r="G35" i="2"/>
  <c r="H35" i="2"/>
  <c r="I35" i="2"/>
  <c r="J35" i="2"/>
  <c r="D36" i="2"/>
  <c r="E36" i="2"/>
  <c r="L36" i="2"/>
  <c r="F36" i="2"/>
  <c r="G36" i="2"/>
  <c r="H36" i="2"/>
  <c r="I36" i="2"/>
  <c r="J36" i="2"/>
  <c r="K36" i="2"/>
  <c r="D37" i="2"/>
  <c r="K37" i="2"/>
  <c r="E37" i="2"/>
  <c r="G37" i="2"/>
  <c r="H37" i="2"/>
  <c r="J37" i="2"/>
  <c r="L37" i="2"/>
  <c r="D38" i="2"/>
  <c r="F38" i="2"/>
  <c r="E38" i="2"/>
  <c r="I38" i="2"/>
  <c r="J38" i="2"/>
  <c r="D39" i="2"/>
  <c r="E39" i="2"/>
  <c r="G39" i="2"/>
  <c r="F39" i="2"/>
  <c r="J39" i="2"/>
  <c r="D40" i="2"/>
  <c r="F40" i="2"/>
  <c r="E40" i="2"/>
  <c r="G40" i="2"/>
  <c r="K40" i="2"/>
  <c r="D41" i="2"/>
  <c r="E41" i="2"/>
  <c r="G41" i="2"/>
  <c r="F41" i="2"/>
  <c r="H41" i="2"/>
  <c r="L41" i="2"/>
  <c r="D42" i="2"/>
  <c r="J42" i="2"/>
  <c r="E42" i="2"/>
  <c r="F42" i="2"/>
  <c r="G42" i="2"/>
  <c r="H42" i="2"/>
  <c r="I42" i="2"/>
  <c r="D43" i="2"/>
  <c r="E43" i="2"/>
  <c r="K43" i="2"/>
  <c r="F43" i="2"/>
  <c r="G43" i="2"/>
  <c r="H43" i="2"/>
  <c r="I43" i="2"/>
  <c r="J43" i="2"/>
  <c r="D44" i="2"/>
  <c r="E44" i="2"/>
  <c r="L44" i="2"/>
  <c r="F44" i="2"/>
  <c r="G44" i="2"/>
  <c r="H44" i="2"/>
  <c r="I44" i="2"/>
  <c r="J44" i="2"/>
  <c r="K44" i="2"/>
  <c r="D45" i="2"/>
  <c r="E45" i="2"/>
  <c r="G45" i="2"/>
  <c r="D46" i="2"/>
  <c r="F46" i="2"/>
  <c r="E46" i="2"/>
  <c r="I46" i="2"/>
  <c r="J46" i="2"/>
  <c r="D47" i="2"/>
  <c r="E47" i="2"/>
  <c r="G47" i="2"/>
  <c r="F47" i="2"/>
  <c r="J47" i="2"/>
  <c r="D48" i="2"/>
  <c r="F48" i="2"/>
  <c r="E48" i="2"/>
  <c r="G48" i="2"/>
  <c r="K48" i="2"/>
  <c r="D49" i="2"/>
  <c r="E49" i="2"/>
  <c r="G49" i="2"/>
  <c r="F49" i="2"/>
  <c r="H49" i="2"/>
  <c r="L49" i="2"/>
  <c r="D50" i="2"/>
  <c r="J50" i="2"/>
  <c r="E50" i="2"/>
  <c r="F50" i="2"/>
  <c r="G50" i="2"/>
  <c r="H50" i="2"/>
  <c r="I50" i="2"/>
  <c r="D51" i="2"/>
  <c r="E51" i="2"/>
  <c r="K51" i="2"/>
  <c r="F51" i="2"/>
  <c r="G51" i="2"/>
  <c r="H51" i="2"/>
  <c r="I51" i="2"/>
  <c r="J51" i="2"/>
  <c r="D52" i="2"/>
  <c r="E52" i="2"/>
  <c r="L52" i="2"/>
  <c r="F52" i="2"/>
  <c r="G52" i="2"/>
  <c r="H52" i="2"/>
  <c r="I52" i="2"/>
  <c r="J52" i="2"/>
  <c r="K52" i="2"/>
  <c r="D53" i="2"/>
  <c r="E53" i="2"/>
  <c r="G53" i="2"/>
  <c r="D54" i="2"/>
  <c r="F54" i="2"/>
  <c r="E54" i="2"/>
  <c r="I54" i="2"/>
  <c r="J54" i="2"/>
  <c r="D55" i="2"/>
  <c r="E55" i="2"/>
  <c r="G55" i="2"/>
  <c r="F55" i="2"/>
  <c r="D56" i="2"/>
  <c r="E56" i="2"/>
  <c r="G56" i="2"/>
  <c r="D57" i="2"/>
  <c r="E57" i="2"/>
  <c r="F57" i="2"/>
  <c r="H57" i="2"/>
  <c r="D58" i="2"/>
  <c r="J58" i="2"/>
  <c r="E58" i="2"/>
  <c r="F58" i="2"/>
  <c r="G58" i="2"/>
  <c r="H58" i="2"/>
  <c r="I58" i="2"/>
  <c r="D59" i="2"/>
  <c r="E59" i="2"/>
  <c r="K59" i="2"/>
  <c r="F59" i="2"/>
  <c r="G59" i="2"/>
  <c r="H59" i="2"/>
  <c r="I59" i="2"/>
  <c r="J59" i="2"/>
  <c r="D60" i="2"/>
  <c r="E60" i="2"/>
  <c r="L60" i="2"/>
  <c r="F60" i="2"/>
  <c r="G60" i="2"/>
  <c r="H60" i="2"/>
  <c r="I60" i="2"/>
  <c r="J60" i="2"/>
  <c r="K60" i="2"/>
  <c r="D61" i="2"/>
  <c r="E61" i="2"/>
  <c r="G61" i="2"/>
  <c r="H61" i="2"/>
  <c r="D62" i="2"/>
  <c r="E62" i="2"/>
  <c r="D63" i="2"/>
  <c r="E63" i="2"/>
  <c r="G63" i="2"/>
  <c r="D64" i="2"/>
  <c r="F64" i="2"/>
  <c r="E64" i="2"/>
  <c r="G64" i="2"/>
  <c r="K64" i="2"/>
  <c r="L64" i="2"/>
  <c r="D65" i="2"/>
  <c r="E65" i="2"/>
  <c r="F65" i="2"/>
  <c r="G65" i="2"/>
  <c r="H65" i="2"/>
  <c r="L65" i="2"/>
  <c r="D66" i="2"/>
  <c r="J66" i="2"/>
  <c r="E66" i="2"/>
  <c r="F66" i="2"/>
  <c r="G66" i="2"/>
  <c r="H66" i="2"/>
  <c r="I66" i="2"/>
  <c r="D67" i="2"/>
  <c r="E67" i="2"/>
  <c r="K67" i="2"/>
  <c r="F67" i="2"/>
  <c r="G67" i="2"/>
  <c r="H67" i="2"/>
  <c r="I67" i="2"/>
  <c r="J67" i="2"/>
  <c r="D68" i="2"/>
  <c r="E68" i="2"/>
  <c r="L68" i="2"/>
  <c r="F68" i="2"/>
  <c r="G68" i="2"/>
  <c r="H68" i="2"/>
  <c r="I68" i="2"/>
  <c r="J68" i="2"/>
  <c r="K68" i="2"/>
  <c r="D69" i="2"/>
  <c r="F69" i="2"/>
  <c r="E69" i="2"/>
  <c r="G69" i="2"/>
  <c r="D70" i="2"/>
  <c r="E70" i="2"/>
  <c r="G70" i="2"/>
  <c r="I70" i="2"/>
  <c r="J70" i="2"/>
  <c r="K70" i="2"/>
  <c r="L70" i="2"/>
  <c r="D71" i="2"/>
  <c r="E71" i="2"/>
  <c r="G71" i="2"/>
  <c r="F71" i="2"/>
  <c r="J71" i="2"/>
  <c r="K71" i="2"/>
  <c r="L71" i="2"/>
  <c r="D72" i="2"/>
  <c r="E72" i="2"/>
  <c r="K72" i="2"/>
  <c r="F72" i="2"/>
  <c r="G72" i="2"/>
  <c r="D73" i="2"/>
  <c r="E73" i="2"/>
  <c r="G73" i="2"/>
  <c r="D74" i="2"/>
  <c r="J74" i="2"/>
  <c r="E74" i="2"/>
  <c r="F74" i="2"/>
  <c r="G74" i="2"/>
  <c r="H74" i="2"/>
  <c r="I74" i="2"/>
  <c r="L74" i="2"/>
  <c r="D75" i="2"/>
  <c r="E75" i="2"/>
  <c r="F75" i="2"/>
  <c r="H75" i="2"/>
  <c r="I75" i="2"/>
  <c r="J75" i="2"/>
  <c r="D76" i="2"/>
  <c r="E76" i="2"/>
  <c r="L76" i="2"/>
  <c r="F76" i="2"/>
  <c r="G76" i="2"/>
  <c r="H76" i="2"/>
  <c r="I76" i="2"/>
  <c r="J76" i="2"/>
  <c r="K76" i="2"/>
  <c r="D77" i="2"/>
  <c r="F77" i="2"/>
  <c r="E77" i="2"/>
  <c r="G77" i="2"/>
  <c r="I77" i="2"/>
  <c r="J77" i="2"/>
  <c r="K77" i="2"/>
  <c r="L77" i="2"/>
  <c r="D78" i="2"/>
  <c r="F78" i="2"/>
  <c r="E78" i="2"/>
  <c r="G78" i="2"/>
  <c r="H78" i="2"/>
  <c r="I78" i="2"/>
  <c r="D79" i="2"/>
  <c r="E79" i="2"/>
  <c r="G79" i="2"/>
  <c r="D80" i="2"/>
  <c r="E80" i="2"/>
  <c r="F80" i="2"/>
  <c r="G80" i="2"/>
  <c r="J80" i="2"/>
  <c r="K80" i="2"/>
  <c r="L80" i="2"/>
  <c r="D81" i="2"/>
  <c r="E81" i="2"/>
  <c r="F81" i="2"/>
  <c r="D82" i="2"/>
  <c r="J82" i="2"/>
  <c r="E82" i="2"/>
  <c r="G82" i="2"/>
  <c r="H82" i="2"/>
  <c r="I82" i="2"/>
  <c r="L82" i="2"/>
  <c r="D83" i="2"/>
  <c r="E83" i="2"/>
  <c r="F83" i="2"/>
  <c r="G83" i="2"/>
  <c r="H83" i="2"/>
  <c r="I83" i="2"/>
  <c r="J83" i="2"/>
  <c r="D84" i="2"/>
  <c r="E84" i="2"/>
  <c r="L84" i="2"/>
  <c r="F84" i="2"/>
  <c r="G84" i="2"/>
  <c r="H84" i="2"/>
  <c r="I84" i="2"/>
  <c r="J84" i="2"/>
  <c r="K84" i="2"/>
  <c r="D85" i="2"/>
  <c r="F85" i="2"/>
  <c r="E85" i="2"/>
  <c r="G85" i="2"/>
  <c r="D86" i="2"/>
  <c r="F86" i="2"/>
  <c r="E86" i="2"/>
  <c r="K86" i="2"/>
  <c r="H86" i="2"/>
  <c r="I86" i="2"/>
  <c r="J86" i="2"/>
  <c r="D87" i="2"/>
  <c r="F87" i="2"/>
  <c r="E87" i="2"/>
  <c r="G87" i="2"/>
  <c r="I87" i="2"/>
  <c r="J87" i="2"/>
  <c r="K87" i="2"/>
  <c r="L87" i="2"/>
  <c r="D88" i="2"/>
  <c r="H88" i="2"/>
  <c r="E88" i="2"/>
  <c r="G88" i="2"/>
  <c r="F88" i="2"/>
  <c r="D89" i="2"/>
  <c r="I89" i="2"/>
  <c r="E89" i="2"/>
  <c r="L89" i="2"/>
  <c r="F89" i="2"/>
  <c r="G89" i="2"/>
  <c r="H89" i="2"/>
  <c r="J89" i="2"/>
  <c r="K89" i="2"/>
  <c r="D90" i="2"/>
  <c r="E90" i="2"/>
  <c r="G90" i="2"/>
  <c r="D91" i="2"/>
  <c r="H91" i="2"/>
  <c r="E91" i="2"/>
  <c r="F91" i="2"/>
  <c r="G91" i="2"/>
  <c r="D92" i="2"/>
  <c r="E92" i="2"/>
  <c r="L92" i="2"/>
  <c r="F92" i="2"/>
  <c r="G92" i="2"/>
  <c r="H92" i="2"/>
  <c r="I92" i="2"/>
  <c r="J92" i="2"/>
  <c r="D93" i="2"/>
  <c r="F93" i="2"/>
  <c r="E93" i="2"/>
  <c r="G93" i="2"/>
  <c r="H93" i="2"/>
  <c r="I93" i="2"/>
  <c r="J93" i="2"/>
  <c r="K93" i="2"/>
  <c r="L93" i="2"/>
  <c r="D94" i="2"/>
  <c r="F94" i="2"/>
  <c r="E94" i="2"/>
  <c r="D95" i="2"/>
  <c r="E95" i="2"/>
  <c r="G95" i="2"/>
  <c r="F95" i="2"/>
  <c r="H95" i="2"/>
  <c r="I95" i="2"/>
  <c r="J95" i="2"/>
  <c r="D96" i="2"/>
  <c r="H96" i="2"/>
  <c r="E96" i="2"/>
  <c r="G96" i="2"/>
  <c r="I96" i="2"/>
  <c r="J96" i="2"/>
  <c r="K96" i="2"/>
  <c r="L96" i="2"/>
  <c r="D97" i="2"/>
  <c r="I97" i="2"/>
  <c r="E97" i="2"/>
  <c r="G97" i="2"/>
  <c r="F97" i="2"/>
  <c r="D98" i="2"/>
  <c r="J98" i="2"/>
  <c r="E98" i="2"/>
  <c r="F98" i="2"/>
  <c r="G98" i="2"/>
  <c r="H98" i="2"/>
  <c r="I98" i="2"/>
  <c r="K98" i="2"/>
  <c r="D99" i="2"/>
  <c r="L99" i="2"/>
  <c r="E99" i="2"/>
  <c r="G99" i="2"/>
  <c r="D100" i="2"/>
  <c r="F100" i="2"/>
  <c r="E100" i="2"/>
  <c r="D101" i="2"/>
  <c r="H101" i="2"/>
  <c r="E101" i="2"/>
  <c r="G101" i="2"/>
  <c r="F101" i="2"/>
  <c r="D102" i="2"/>
  <c r="H102" i="2"/>
  <c r="E102" i="2"/>
  <c r="F102" i="2"/>
  <c r="G102" i="2"/>
  <c r="L102" i="2"/>
  <c r="D103" i="2"/>
  <c r="J103" i="2"/>
  <c r="E103" i="2"/>
  <c r="F103" i="2"/>
  <c r="G103" i="2"/>
  <c r="H103" i="2"/>
  <c r="I103" i="2"/>
  <c r="D104" i="2"/>
  <c r="E104" i="2"/>
  <c r="K104" i="2"/>
  <c r="F104" i="2"/>
  <c r="G104" i="2"/>
  <c r="H104" i="2"/>
  <c r="I104" i="2"/>
  <c r="J104" i="2"/>
  <c r="L104" i="2"/>
  <c r="D105" i="2"/>
  <c r="E105" i="2"/>
  <c r="L105" i="2"/>
  <c r="F105" i="2"/>
  <c r="G105" i="2"/>
  <c r="H105" i="2"/>
  <c r="I105" i="2"/>
  <c r="J105" i="2"/>
  <c r="K105" i="2"/>
  <c r="D106" i="2"/>
  <c r="F106" i="2"/>
  <c r="E106" i="2"/>
  <c r="G106" i="2"/>
  <c r="H106" i="2"/>
  <c r="I106" i="2"/>
  <c r="J106" i="2"/>
  <c r="K106" i="2"/>
  <c r="L106" i="2"/>
  <c r="D107" i="2"/>
  <c r="E107" i="2"/>
  <c r="G107" i="2"/>
  <c r="D108" i="2"/>
  <c r="L108" i="2"/>
  <c r="E108" i="2"/>
  <c r="D109" i="2"/>
  <c r="H109" i="2"/>
  <c r="E109" i="2"/>
  <c r="F109" i="2"/>
  <c r="D110" i="2"/>
  <c r="H110" i="2"/>
  <c r="E110" i="2"/>
  <c r="F110" i="2"/>
  <c r="G110" i="2"/>
  <c r="D111" i="2"/>
  <c r="J111" i="2"/>
  <c r="E111" i="2"/>
  <c r="F111" i="2"/>
  <c r="G111" i="2"/>
  <c r="H111" i="2"/>
  <c r="I111" i="2"/>
  <c r="D112" i="2"/>
  <c r="E112" i="2"/>
  <c r="K112" i="2"/>
  <c r="F112" i="2"/>
  <c r="G112" i="2"/>
  <c r="H112" i="2"/>
  <c r="I112" i="2"/>
  <c r="J112" i="2"/>
  <c r="L112" i="2"/>
  <c r="D113" i="2"/>
  <c r="E113" i="2"/>
  <c r="L113" i="2"/>
  <c r="F113" i="2"/>
  <c r="G113" i="2"/>
  <c r="H113" i="2"/>
  <c r="I113" i="2"/>
  <c r="J113" i="2"/>
  <c r="K113" i="2"/>
  <c r="D114" i="2"/>
  <c r="F114" i="2"/>
  <c r="E114" i="2"/>
  <c r="G114" i="2"/>
  <c r="H114" i="2"/>
  <c r="I114" i="2"/>
  <c r="J114" i="2"/>
  <c r="K114" i="2"/>
  <c r="L114" i="2"/>
  <c r="D115" i="2"/>
  <c r="E115" i="2"/>
  <c r="G115" i="2"/>
  <c r="D116" i="2"/>
  <c r="E116" i="2"/>
  <c r="K116" i="2"/>
  <c r="D117" i="2"/>
  <c r="F117" i="2"/>
  <c r="E117" i="2"/>
  <c r="D118" i="2"/>
  <c r="F118" i="2"/>
  <c r="E118" i="2"/>
  <c r="G118" i="2"/>
  <c r="D119" i="2"/>
  <c r="J119" i="2"/>
  <c r="E119" i="2"/>
  <c r="G119" i="2"/>
  <c r="F119" i="2"/>
  <c r="H119" i="2"/>
  <c r="I119" i="2"/>
  <c r="D120" i="2"/>
  <c r="E120" i="2"/>
  <c r="K120" i="2"/>
  <c r="F120" i="2"/>
  <c r="G120" i="2"/>
  <c r="H120" i="2"/>
  <c r="I120" i="2"/>
  <c r="J120" i="2"/>
  <c r="L120" i="2"/>
  <c r="D121" i="2"/>
  <c r="E121" i="2"/>
  <c r="L121" i="2"/>
  <c r="F121" i="2"/>
  <c r="G121" i="2"/>
  <c r="H121" i="2"/>
  <c r="I121" i="2"/>
  <c r="J121" i="2"/>
  <c r="K121" i="2"/>
  <c r="D122" i="2"/>
  <c r="F122" i="2"/>
  <c r="E122" i="2"/>
  <c r="G122" i="2"/>
  <c r="H122" i="2"/>
  <c r="I122" i="2"/>
  <c r="K122" i="2"/>
  <c r="D123" i="2"/>
  <c r="E123" i="2"/>
  <c r="G123" i="2"/>
  <c r="D124" i="2"/>
  <c r="J124" i="2"/>
  <c r="E124" i="2"/>
  <c r="G124" i="2"/>
  <c r="F124" i="2"/>
  <c r="L124" i="2"/>
  <c r="D125" i="2"/>
  <c r="F125" i="2"/>
  <c r="E125" i="2"/>
  <c r="G125" i="2"/>
  <c r="D126" i="2"/>
  <c r="F126" i="2"/>
  <c r="E126" i="2"/>
  <c r="G126" i="2"/>
  <c r="L126" i="2"/>
  <c r="D127" i="2"/>
  <c r="J127" i="2"/>
  <c r="E127" i="2"/>
  <c r="F127" i="2"/>
  <c r="G127" i="2"/>
  <c r="H127" i="2"/>
  <c r="I127" i="2"/>
  <c r="D128" i="2"/>
  <c r="E128" i="2"/>
  <c r="K128" i="2"/>
  <c r="F128" i="2"/>
  <c r="G128" i="2"/>
  <c r="H128" i="2"/>
  <c r="I128" i="2"/>
  <c r="J128" i="2"/>
  <c r="L128" i="2"/>
  <c r="D129" i="2"/>
  <c r="E129" i="2"/>
  <c r="L129" i="2"/>
  <c r="F129" i="2"/>
  <c r="G129" i="2"/>
  <c r="H129" i="2"/>
  <c r="I129" i="2"/>
  <c r="J129" i="2"/>
  <c r="K129" i="2"/>
  <c r="D130" i="2"/>
  <c r="F130" i="2"/>
  <c r="E130" i="2"/>
  <c r="G130" i="2"/>
  <c r="J130" i="2"/>
  <c r="K130" i="2"/>
  <c r="L130" i="2"/>
  <c r="D131" i="2"/>
  <c r="E131" i="2"/>
  <c r="G131" i="2"/>
  <c r="I131" i="2"/>
  <c r="J131" i="2"/>
  <c r="K131" i="2"/>
  <c r="L131" i="2"/>
  <c r="D132" i="2"/>
  <c r="E132" i="2"/>
  <c r="G132" i="2"/>
  <c r="F132" i="2"/>
  <c r="J132" i="2"/>
  <c r="D133" i="2"/>
  <c r="E133" i="2"/>
  <c r="F133" i="2"/>
  <c r="L133" i="2"/>
  <c r="D134" i="2"/>
  <c r="E134" i="2"/>
  <c r="H134" i="2"/>
  <c r="D135" i="2"/>
  <c r="J135" i="2"/>
  <c r="E135" i="2"/>
  <c r="G135" i="2"/>
  <c r="F135" i="2"/>
  <c r="H135" i="2"/>
  <c r="I135" i="2"/>
  <c r="D136" i="2"/>
  <c r="E136" i="2"/>
  <c r="K136" i="2"/>
  <c r="F136" i="2"/>
  <c r="G136" i="2"/>
  <c r="H136" i="2"/>
  <c r="I136" i="2"/>
  <c r="J136" i="2"/>
  <c r="L136" i="2"/>
  <c r="D137" i="2"/>
  <c r="E137" i="2"/>
  <c r="L137" i="2"/>
  <c r="F137" i="2"/>
  <c r="H137" i="2"/>
  <c r="I137" i="2"/>
  <c r="J137" i="2"/>
  <c r="K137" i="2"/>
  <c r="D138" i="2"/>
  <c r="H138" i="2"/>
  <c r="E138" i="2"/>
  <c r="F138" i="2"/>
  <c r="G138" i="2"/>
  <c r="I138" i="2"/>
  <c r="L138" i="2"/>
  <c r="D139" i="2"/>
  <c r="I139" i="2"/>
  <c r="E139" i="2"/>
  <c r="G139" i="2"/>
  <c r="K139" i="2"/>
  <c r="D140" i="2"/>
  <c r="I140" i="2"/>
  <c r="E140" i="2"/>
  <c r="G140" i="2"/>
  <c r="F140" i="2"/>
  <c r="K140" i="2"/>
  <c r="D141" i="2"/>
  <c r="I141" i="2"/>
  <c r="E141" i="2"/>
  <c r="G141" i="2"/>
  <c r="F141" i="2"/>
  <c r="K141" i="2"/>
  <c r="L141" i="2"/>
  <c r="D142" i="2"/>
  <c r="I142" i="2"/>
  <c r="E142" i="2"/>
  <c r="K142" i="2"/>
  <c r="F142" i="2"/>
  <c r="G142" i="2"/>
  <c r="H142" i="2"/>
  <c r="J142" i="2"/>
  <c r="D143" i="2"/>
  <c r="J143" i="2"/>
  <c r="E143" i="2"/>
  <c r="F143" i="2"/>
  <c r="G143" i="2"/>
  <c r="H143" i="2"/>
  <c r="I143" i="2"/>
  <c r="K143" i="2"/>
  <c r="D144" i="2"/>
  <c r="E144" i="2"/>
  <c r="K144" i="2"/>
  <c r="F144" i="2"/>
  <c r="G144" i="2"/>
  <c r="H144" i="2"/>
  <c r="I144" i="2"/>
  <c r="J144" i="2"/>
  <c r="L144" i="2"/>
  <c r="D145" i="2"/>
  <c r="E145" i="2"/>
  <c r="L145" i="2"/>
  <c r="F145" i="2"/>
  <c r="H145" i="2"/>
  <c r="I145" i="2"/>
  <c r="J145" i="2"/>
  <c r="K145" i="2"/>
  <c r="D146" i="2"/>
  <c r="F146" i="2"/>
  <c r="E146" i="2"/>
  <c r="G146" i="2"/>
  <c r="H146" i="2"/>
  <c r="K146" i="2"/>
  <c r="L146" i="2"/>
  <c r="D147" i="2"/>
  <c r="F147" i="2"/>
  <c r="E147" i="2"/>
  <c r="H147" i="2"/>
  <c r="K147" i="2"/>
  <c r="D148" i="2"/>
  <c r="F148" i="2"/>
  <c r="E148" i="2"/>
  <c r="G148" i="2"/>
  <c r="H148" i="2"/>
  <c r="I148" i="2"/>
  <c r="J148" i="2"/>
  <c r="K148" i="2"/>
  <c r="D149" i="2"/>
  <c r="H149" i="2"/>
  <c r="E149" i="2"/>
  <c r="I149" i="2"/>
  <c r="D150" i="2"/>
  <c r="I150" i="2"/>
  <c r="E150" i="2"/>
  <c r="K150" i="2"/>
  <c r="F150" i="2"/>
  <c r="G150" i="2"/>
  <c r="H150" i="2"/>
  <c r="J150" i="2"/>
  <c r="L150" i="2"/>
  <c r="D151" i="2"/>
  <c r="J151" i="2"/>
  <c r="E151" i="2"/>
  <c r="G151" i="2"/>
  <c r="F151" i="2"/>
  <c r="H151" i="2"/>
  <c r="I151" i="2"/>
  <c r="K151" i="2"/>
  <c r="L151" i="2"/>
  <c r="D152" i="2"/>
  <c r="H152" i="2"/>
  <c r="E152" i="2"/>
  <c r="F152" i="2"/>
  <c r="I152" i="2"/>
  <c r="D153" i="2"/>
  <c r="E153" i="2"/>
  <c r="L153" i="2"/>
  <c r="F153" i="2"/>
  <c r="G153" i="2"/>
  <c r="H153" i="2"/>
  <c r="I153" i="2"/>
  <c r="J153" i="2"/>
  <c r="K153" i="2"/>
  <c r="D154" i="2"/>
  <c r="F154" i="2"/>
  <c r="E154" i="2"/>
  <c r="G154" i="2"/>
  <c r="H154" i="2"/>
  <c r="I154" i="2"/>
  <c r="J154" i="2"/>
  <c r="K154" i="2"/>
  <c r="L154" i="2"/>
  <c r="D155" i="2"/>
  <c r="E155" i="2"/>
  <c r="G155" i="2"/>
  <c r="D156" i="2"/>
  <c r="J156" i="2"/>
  <c r="E156" i="2"/>
  <c r="G156" i="2"/>
  <c r="F156" i="2"/>
  <c r="H156" i="2"/>
  <c r="I156" i="2"/>
  <c r="K156" i="2"/>
  <c r="D157" i="2"/>
  <c r="H157" i="2"/>
  <c r="E157" i="2"/>
  <c r="L157" i="2"/>
  <c r="I157" i="2"/>
  <c r="J157" i="2"/>
  <c r="K157" i="2"/>
  <c r="D158" i="2"/>
  <c r="I158" i="2"/>
  <c r="E158" i="2"/>
  <c r="H158" i="2"/>
  <c r="D159" i="2"/>
  <c r="E159" i="2"/>
  <c r="F159" i="2"/>
  <c r="G159" i="2"/>
  <c r="H159" i="2"/>
  <c r="I159" i="2"/>
  <c r="J159" i="2"/>
  <c r="K159" i="2"/>
  <c r="D160" i="2"/>
  <c r="J160" i="2"/>
  <c r="E160" i="2"/>
  <c r="G160" i="2"/>
  <c r="I160" i="2"/>
  <c r="L160" i="2"/>
  <c r="D161" i="2"/>
  <c r="F161" i="2"/>
  <c r="E161" i="2"/>
  <c r="K161" i="2"/>
  <c r="H161" i="2"/>
  <c r="I161" i="2"/>
  <c r="J161" i="2"/>
  <c r="D162" i="2"/>
  <c r="H162" i="2"/>
  <c r="E162" i="2"/>
  <c r="G162" i="2"/>
  <c r="F162" i="2"/>
  <c r="I162" i="2"/>
  <c r="J162" i="2"/>
  <c r="K162" i="2"/>
  <c r="L162" i="2"/>
  <c r="D163" i="2"/>
  <c r="E163" i="2"/>
  <c r="G163" i="2"/>
  <c r="L163" i="2"/>
  <c r="D164" i="2"/>
  <c r="F164" i="2"/>
  <c r="E164" i="2"/>
  <c r="H164" i="2"/>
  <c r="D165" i="2"/>
  <c r="H165" i="2"/>
  <c r="E165" i="2"/>
  <c r="G165" i="2"/>
  <c r="F165" i="2"/>
  <c r="I165" i="2"/>
  <c r="L165" i="2"/>
  <c r="D166" i="2"/>
  <c r="I166" i="2"/>
  <c r="E166" i="2"/>
  <c r="K166" i="2"/>
  <c r="F166" i="2"/>
  <c r="G166" i="2"/>
  <c r="H166" i="2"/>
  <c r="J166" i="2"/>
  <c r="D167" i="2"/>
  <c r="E167" i="2"/>
  <c r="F167" i="2"/>
  <c r="G167" i="2"/>
  <c r="H167" i="2"/>
  <c r="I167" i="2"/>
  <c r="J167" i="2"/>
  <c r="K167" i="2"/>
  <c r="D168" i="2"/>
  <c r="J168" i="2"/>
  <c r="E168" i="2"/>
  <c r="G168" i="2"/>
  <c r="I168" i="2"/>
  <c r="L168" i="2"/>
  <c r="D169" i="2"/>
  <c r="F169" i="2"/>
  <c r="E169" i="2"/>
  <c r="K169" i="2"/>
  <c r="H169" i="2"/>
  <c r="I169" i="2"/>
  <c r="J169" i="2"/>
  <c r="D170" i="2"/>
  <c r="H170" i="2"/>
  <c r="E170" i="2"/>
  <c r="G170" i="2"/>
  <c r="F170" i="2"/>
  <c r="I170" i="2"/>
  <c r="J170" i="2"/>
  <c r="K170" i="2"/>
  <c r="L170" i="2"/>
  <c r="D171" i="2"/>
  <c r="E171" i="2"/>
  <c r="G171" i="2"/>
  <c r="L171" i="2"/>
  <c r="D172" i="2"/>
  <c r="F172" i="2"/>
  <c r="E172" i="2"/>
  <c r="H172" i="2"/>
  <c r="D173" i="2"/>
  <c r="H173" i="2"/>
  <c r="E173" i="2"/>
  <c r="G173" i="2"/>
  <c r="F173" i="2"/>
  <c r="I173" i="2"/>
  <c r="L173" i="2"/>
  <c r="D174" i="2"/>
  <c r="I174" i="2"/>
  <c r="E174" i="2"/>
  <c r="K174" i="2"/>
  <c r="F174" i="2"/>
  <c r="G174" i="2"/>
  <c r="H174" i="2"/>
  <c r="J174" i="2"/>
  <c r="D175" i="2"/>
  <c r="E175" i="2"/>
  <c r="F175" i="2"/>
  <c r="G175" i="2"/>
  <c r="H175" i="2"/>
  <c r="I175" i="2"/>
  <c r="J175" i="2"/>
  <c r="K175" i="2"/>
  <c r="D176" i="2"/>
  <c r="E176" i="2"/>
  <c r="G176" i="2"/>
  <c r="D177" i="2"/>
  <c r="F177" i="2"/>
  <c r="E177" i="2"/>
  <c r="H177" i="2"/>
  <c r="I177" i="2"/>
  <c r="J177" i="2"/>
  <c r="D178" i="2"/>
  <c r="H178" i="2"/>
  <c r="E178" i="2"/>
  <c r="G178" i="2"/>
  <c r="F178" i="2"/>
  <c r="I178" i="2"/>
  <c r="J178" i="2"/>
  <c r="K178" i="2"/>
  <c r="L178" i="2"/>
  <c r="D179" i="2"/>
  <c r="E179" i="2"/>
  <c r="G179" i="2"/>
  <c r="D180" i="2"/>
  <c r="F180" i="2"/>
  <c r="E180" i="2"/>
  <c r="H180" i="2"/>
  <c r="D181" i="2"/>
  <c r="E181" i="2"/>
  <c r="G181" i="2"/>
  <c r="F181" i="2"/>
  <c r="I181" i="2"/>
  <c r="D182" i="2"/>
  <c r="I182" i="2"/>
  <c r="E182" i="2"/>
  <c r="F182" i="2"/>
  <c r="G182" i="2"/>
  <c r="H182" i="2"/>
  <c r="J182" i="2"/>
  <c r="D183" i="2"/>
  <c r="E183" i="2"/>
  <c r="F183" i="2"/>
  <c r="G183" i="2"/>
  <c r="H183" i="2"/>
  <c r="I183" i="2"/>
  <c r="J183" i="2"/>
  <c r="K183" i="2"/>
  <c r="D184" i="2"/>
  <c r="E184" i="2"/>
  <c r="G184" i="2"/>
  <c r="D185" i="2"/>
  <c r="F185" i="2"/>
  <c r="E185" i="2"/>
  <c r="H185" i="2"/>
  <c r="I185" i="2"/>
  <c r="J185" i="2"/>
  <c r="D186" i="2"/>
  <c r="H186" i="2"/>
  <c r="E186" i="2"/>
  <c r="G186" i="2"/>
  <c r="F186" i="2"/>
  <c r="I186" i="2"/>
  <c r="J186" i="2"/>
  <c r="K186" i="2"/>
  <c r="L186" i="2"/>
  <c r="D187" i="2"/>
  <c r="E187" i="2"/>
  <c r="G187" i="2"/>
  <c r="D188" i="2"/>
  <c r="F188" i="2"/>
  <c r="E188" i="2"/>
  <c r="H188" i="2"/>
  <c r="D189" i="2"/>
  <c r="E189" i="2"/>
  <c r="F189" i="2"/>
  <c r="I189" i="2"/>
  <c r="D190" i="2"/>
  <c r="I190" i="2"/>
  <c r="E190" i="2"/>
  <c r="F190" i="2"/>
  <c r="G190" i="2"/>
  <c r="H190" i="2"/>
  <c r="J190" i="2"/>
  <c r="D191" i="2"/>
  <c r="E191" i="2"/>
  <c r="F191" i="2"/>
  <c r="G191" i="2"/>
  <c r="H191" i="2"/>
  <c r="I191" i="2"/>
  <c r="J191" i="2"/>
  <c r="K191" i="2"/>
  <c r="D192" i="2"/>
  <c r="E192" i="2"/>
  <c r="G192" i="2"/>
  <c r="H192" i="2"/>
  <c r="I192" i="2"/>
  <c r="L192" i="2"/>
  <c r="D193" i="2"/>
  <c r="F193" i="2"/>
  <c r="E193" i="2"/>
  <c r="H193" i="2"/>
  <c r="I193" i="2"/>
  <c r="J193" i="2"/>
  <c r="D194" i="2"/>
  <c r="H194" i="2"/>
  <c r="E194" i="2"/>
  <c r="G194" i="2"/>
  <c r="F194" i="2"/>
  <c r="I194" i="2"/>
  <c r="J194" i="2"/>
  <c r="K194" i="2"/>
  <c r="L194" i="2"/>
  <c r="D195" i="2"/>
  <c r="E195" i="2"/>
  <c r="G195" i="2"/>
  <c r="D196" i="2"/>
  <c r="E196" i="2"/>
  <c r="D197" i="2"/>
  <c r="E197" i="2"/>
  <c r="G197" i="2"/>
  <c r="D198" i="2"/>
  <c r="I198" i="2"/>
  <c r="E198" i="2"/>
  <c r="G198" i="2"/>
  <c r="F198" i="2"/>
  <c r="H198" i="2"/>
  <c r="J198" i="2"/>
  <c r="D199" i="2"/>
  <c r="E199" i="2"/>
  <c r="F199" i="2"/>
  <c r="G199" i="2"/>
  <c r="H199" i="2"/>
  <c r="I199" i="2"/>
  <c r="J199" i="2"/>
  <c r="K199" i="2"/>
  <c r="D200" i="2"/>
  <c r="E200" i="2"/>
  <c r="G200" i="2"/>
  <c r="H200" i="2"/>
  <c r="I200" i="2"/>
  <c r="J200" i="2"/>
  <c r="L200" i="2"/>
  <c r="D201" i="2"/>
  <c r="F201" i="2"/>
  <c r="E201" i="2"/>
  <c r="H201" i="2"/>
  <c r="I201" i="2"/>
  <c r="J201" i="2"/>
  <c r="D202" i="2"/>
  <c r="H202" i="2"/>
  <c r="E202" i="2"/>
  <c r="G202" i="2"/>
  <c r="F202" i="2"/>
  <c r="D203" i="2"/>
  <c r="E203" i="2"/>
  <c r="G203" i="2"/>
  <c r="D204" i="2"/>
  <c r="E204" i="2"/>
  <c r="F204" i="2"/>
  <c r="H204" i="2"/>
  <c r="K204" i="2"/>
  <c r="L204" i="2"/>
  <c r="D205" i="2"/>
  <c r="E205" i="2"/>
  <c r="F205" i="2"/>
  <c r="G205" i="2"/>
  <c r="I205" i="2"/>
  <c r="L205" i="2"/>
  <c r="D206" i="2"/>
  <c r="I206" i="2"/>
  <c r="E206" i="2"/>
  <c r="F206" i="2"/>
  <c r="G206" i="2"/>
  <c r="H206" i="2"/>
  <c r="J206" i="2"/>
  <c r="D207" i="2"/>
  <c r="E207" i="2"/>
  <c r="F207" i="2"/>
  <c r="G207" i="2"/>
  <c r="H207" i="2"/>
  <c r="I207" i="2"/>
  <c r="J207" i="2"/>
  <c r="K207" i="2"/>
  <c r="D208" i="2"/>
  <c r="K208" i="2"/>
  <c r="E208" i="2"/>
  <c r="G208" i="2"/>
  <c r="H208" i="2"/>
  <c r="I208" i="2"/>
  <c r="D209" i="2"/>
  <c r="F209" i="2"/>
  <c r="E209" i="2"/>
  <c r="L209" i="2"/>
  <c r="H209" i="2"/>
  <c r="I209" i="2"/>
  <c r="J209" i="2"/>
  <c r="K209" i="2"/>
  <c r="D210" i="2"/>
  <c r="J210" i="2"/>
  <c r="E210" i="2"/>
  <c r="G210" i="2"/>
  <c r="F210" i="2"/>
  <c r="H210" i="2"/>
  <c r="I210" i="2"/>
  <c r="D211" i="2"/>
  <c r="E211" i="2"/>
  <c r="G211" i="2"/>
  <c r="D212" i="2"/>
  <c r="I212" i="2"/>
  <c r="E212" i="2"/>
  <c r="G212" i="2"/>
  <c r="H212" i="2"/>
  <c r="J212" i="2"/>
  <c r="K212" i="2"/>
  <c r="D213" i="2"/>
  <c r="J213" i="2"/>
  <c r="E213" i="2"/>
  <c r="F213" i="2"/>
  <c r="D214" i="2"/>
  <c r="J214" i="2"/>
  <c r="E214" i="2"/>
  <c r="K214" i="2"/>
  <c r="G214" i="2"/>
  <c r="H214" i="2"/>
  <c r="I214" i="2"/>
  <c r="D215" i="2"/>
  <c r="E215" i="2"/>
  <c r="L215" i="2"/>
  <c r="F215" i="2"/>
  <c r="G215" i="2"/>
  <c r="H215" i="2"/>
  <c r="I215" i="2"/>
  <c r="J215" i="2"/>
  <c r="K215" i="2"/>
  <c r="D216" i="2"/>
  <c r="F216" i="2"/>
  <c r="E216" i="2"/>
  <c r="G216" i="2"/>
  <c r="K216" i="2"/>
  <c r="L216" i="2"/>
  <c r="D217" i="2"/>
  <c r="F217" i="2"/>
  <c r="E217" i="2"/>
  <c r="H217" i="2"/>
  <c r="D218" i="2"/>
  <c r="E218" i="2"/>
  <c r="G218" i="2"/>
  <c r="F218" i="2"/>
  <c r="H218" i="2"/>
  <c r="I218" i="2"/>
  <c r="J218" i="2"/>
  <c r="K218" i="2"/>
  <c r="D219" i="2"/>
  <c r="H219" i="2"/>
  <c r="E219" i="2"/>
  <c r="D220" i="2"/>
  <c r="I220" i="2"/>
  <c r="E220" i="2"/>
  <c r="K220" i="2"/>
  <c r="F220" i="2"/>
  <c r="G220" i="2"/>
  <c r="H220" i="2"/>
  <c r="D221" i="2"/>
  <c r="J221" i="2"/>
  <c r="E221" i="2"/>
  <c r="F221" i="2"/>
  <c r="G221" i="2"/>
  <c r="H221" i="2"/>
  <c r="I221" i="2"/>
  <c r="K221" i="2"/>
  <c r="L221" i="2"/>
  <c r="D222" i="2"/>
  <c r="H222" i="2"/>
  <c r="E222" i="2"/>
  <c r="F222" i="2"/>
  <c r="D223" i="2"/>
  <c r="E223" i="2"/>
  <c r="L223" i="2"/>
  <c r="F223" i="2"/>
  <c r="G223" i="2"/>
  <c r="H223" i="2"/>
  <c r="I223" i="2"/>
  <c r="J223" i="2"/>
  <c r="K223" i="2"/>
  <c r="D224" i="2"/>
  <c r="E224" i="2"/>
  <c r="F224" i="2"/>
  <c r="G224" i="2"/>
  <c r="H224" i="2"/>
  <c r="I224" i="2"/>
  <c r="J224" i="2"/>
  <c r="K224" i="2"/>
  <c r="L224" i="2"/>
  <c r="D225" i="2"/>
  <c r="E225" i="2"/>
  <c r="G225" i="2"/>
  <c r="D226" i="2"/>
  <c r="I226" i="2"/>
  <c r="E226" i="2"/>
  <c r="G226" i="2"/>
  <c r="F226" i="2"/>
  <c r="H226" i="2"/>
  <c r="D227" i="2"/>
  <c r="H227" i="2"/>
  <c r="E227" i="2"/>
  <c r="L227" i="2"/>
  <c r="F227" i="2"/>
  <c r="G227" i="2"/>
  <c r="I227" i="2"/>
  <c r="J227" i="2"/>
  <c r="K227" i="2"/>
  <c r="D228" i="2"/>
  <c r="I228" i="2"/>
  <c r="E228" i="2"/>
  <c r="D229" i="2"/>
  <c r="J229" i="2"/>
  <c r="E229" i="2"/>
  <c r="F229" i="2"/>
  <c r="G229" i="2"/>
  <c r="H229" i="2"/>
  <c r="D230" i="2"/>
  <c r="E230" i="2"/>
  <c r="K230" i="2"/>
  <c r="F230" i="2"/>
  <c r="G230" i="2"/>
  <c r="H230" i="2"/>
  <c r="I230" i="2"/>
  <c r="J230" i="2"/>
  <c r="D231" i="2"/>
  <c r="E231" i="2"/>
  <c r="F231" i="2"/>
  <c r="G231" i="2"/>
  <c r="H231" i="2"/>
  <c r="I231" i="2"/>
  <c r="J231" i="2"/>
  <c r="K231" i="2"/>
  <c r="L231" i="2"/>
  <c r="D232" i="2"/>
  <c r="E232" i="2"/>
  <c r="G232" i="2"/>
  <c r="D233" i="2"/>
  <c r="F233" i="2"/>
  <c r="E233" i="2"/>
  <c r="D234" i="2"/>
  <c r="H234" i="2"/>
  <c r="E234" i="2"/>
  <c r="G234" i="2"/>
  <c r="F234" i="2"/>
  <c r="L234" i="2"/>
  <c r="D235" i="2"/>
  <c r="H235" i="2"/>
  <c r="E235" i="2"/>
  <c r="F235" i="2"/>
  <c r="G235" i="2"/>
  <c r="D236" i="2"/>
  <c r="I236" i="2"/>
  <c r="E236" i="2"/>
  <c r="F236" i="2"/>
  <c r="G236" i="2"/>
  <c r="H236" i="2"/>
  <c r="L236" i="2"/>
  <c r="D237" i="2"/>
  <c r="J237" i="2"/>
  <c r="E237" i="2"/>
  <c r="F237" i="2"/>
  <c r="G237" i="2"/>
  <c r="H237" i="2"/>
  <c r="I237" i="2"/>
  <c r="D238" i="2"/>
  <c r="E238" i="2"/>
  <c r="K238" i="2"/>
  <c r="F238" i="2"/>
  <c r="G238" i="2"/>
  <c r="H238" i="2"/>
  <c r="I238" i="2"/>
  <c r="J238" i="2"/>
  <c r="D239" i="2"/>
  <c r="E239" i="2"/>
  <c r="F239" i="2"/>
  <c r="G239" i="2"/>
  <c r="H239" i="2"/>
  <c r="I239" i="2"/>
  <c r="J239" i="2"/>
  <c r="K239" i="2"/>
  <c r="L239" i="2"/>
  <c r="D240" i="2"/>
  <c r="E240" i="2"/>
  <c r="G240" i="2"/>
  <c r="D241" i="2"/>
  <c r="F241" i="2"/>
  <c r="E241" i="2"/>
  <c r="D242" i="2"/>
  <c r="H242" i="2"/>
  <c r="E242" i="2"/>
  <c r="G242" i="2"/>
  <c r="F242" i="2"/>
  <c r="L242" i="2"/>
  <c r="D243" i="2"/>
  <c r="H243" i="2"/>
  <c r="E243" i="2"/>
  <c r="F243" i="2"/>
  <c r="G243" i="2"/>
  <c r="D244" i="2"/>
  <c r="I244" i="2"/>
  <c r="E244" i="2"/>
  <c r="F244" i="2"/>
  <c r="G244" i="2"/>
  <c r="H244" i="2"/>
  <c r="L244" i="2"/>
  <c r="D245" i="2"/>
  <c r="J245" i="2"/>
  <c r="E245" i="2"/>
  <c r="F245" i="2"/>
  <c r="G245" i="2"/>
  <c r="H245" i="2"/>
  <c r="I245" i="2"/>
  <c r="D246" i="2"/>
  <c r="E246" i="2"/>
  <c r="K246" i="2"/>
  <c r="F246" i="2"/>
  <c r="G246" i="2"/>
  <c r="H246" i="2"/>
  <c r="I246" i="2"/>
  <c r="J246" i="2"/>
  <c r="D247" i="2"/>
  <c r="E247" i="2"/>
  <c r="F247" i="2"/>
  <c r="G247" i="2"/>
  <c r="H247" i="2"/>
  <c r="I247" i="2"/>
  <c r="J247" i="2"/>
  <c r="K247" i="2"/>
  <c r="L247" i="2"/>
  <c r="D248" i="2"/>
  <c r="E248" i="2"/>
  <c r="G248" i="2"/>
  <c r="D249" i="2"/>
  <c r="F249" i="2"/>
  <c r="E249" i="2"/>
  <c r="D250" i="2"/>
  <c r="H250" i="2"/>
  <c r="E250" i="2"/>
  <c r="G250" i="2"/>
  <c r="F250" i="2"/>
  <c r="L250" i="2"/>
  <c r="D251" i="2"/>
  <c r="H251" i="2"/>
  <c r="E251" i="2"/>
  <c r="F251" i="2"/>
  <c r="G251" i="2"/>
  <c r="D252" i="2"/>
  <c r="I252" i="2"/>
  <c r="E252" i="2"/>
  <c r="F252" i="2"/>
  <c r="G252" i="2"/>
  <c r="H252" i="2"/>
  <c r="L252" i="2"/>
  <c r="D253" i="2"/>
  <c r="J253" i="2"/>
  <c r="E253" i="2"/>
  <c r="F253" i="2"/>
  <c r="G253" i="2"/>
  <c r="H253" i="2"/>
  <c r="I253" i="2"/>
  <c r="D254" i="2"/>
  <c r="E254" i="2"/>
  <c r="K254" i="2"/>
  <c r="F254" i="2"/>
  <c r="G254" i="2"/>
  <c r="H254" i="2"/>
  <c r="I254" i="2"/>
  <c r="J254" i="2"/>
  <c r="D255" i="2"/>
  <c r="E255" i="2"/>
  <c r="F255" i="2"/>
  <c r="G255" i="2"/>
  <c r="H255" i="2"/>
  <c r="I255" i="2"/>
  <c r="J255" i="2"/>
  <c r="K255" i="2"/>
  <c r="L255" i="2"/>
  <c r="D256" i="2"/>
  <c r="E256" i="2"/>
  <c r="G256" i="2"/>
  <c r="D257" i="2"/>
  <c r="F257" i="2"/>
  <c r="E257" i="2"/>
  <c r="D258" i="2"/>
  <c r="H258" i="2"/>
  <c r="E258" i="2"/>
  <c r="G258" i="2"/>
  <c r="F258" i="2"/>
  <c r="L258" i="2"/>
  <c r="D259" i="2"/>
  <c r="H259" i="2"/>
  <c r="E259" i="2"/>
  <c r="F259" i="2"/>
  <c r="G259" i="2"/>
  <c r="D260" i="2"/>
  <c r="I260" i="2"/>
  <c r="E260" i="2"/>
  <c r="F260" i="2"/>
  <c r="G260" i="2"/>
  <c r="H260" i="2"/>
  <c r="L260" i="2"/>
  <c r="D261" i="2"/>
  <c r="J261" i="2"/>
  <c r="E261" i="2"/>
  <c r="F261" i="2"/>
  <c r="G261" i="2"/>
  <c r="H261" i="2"/>
  <c r="I261" i="2"/>
  <c r="D262" i="2"/>
  <c r="E262" i="2"/>
  <c r="K262" i="2"/>
  <c r="F262" i="2"/>
  <c r="G262" i="2"/>
  <c r="H262" i="2"/>
  <c r="I262" i="2"/>
  <c r="J262" i="2"/>
  <c r="D263" i="2"/>
  <c r="E263" i="2"/>
  <c r="F263" i="2"/>
  <c r="G263" i="2"/>
  <c r="H263" i="2"/>
  <c r="I263" i="2"/>
  <c r="J263" i="2"/>
  <c r="K263" i="2"/>
  <c r="L263" i="2"/>
  <c r="D264" i="2"/>
  <c r="E264" i="2"/>
  <c r="G264" i="2"/>
  <c r="J264" i="2"/>
  <c r="D265" i="2"/>
  <c r="F265" i="2"/>
  <c r="E265" i="2"/>
  <c r="K265" i="2"/>
  <c r="D266" i="2"/>
  <c r="E266" i="2"/>
  <c r="G266" i="2"/>
  <c r="D267" i="2"/>
  <c r="H267" i="2"/>
  <c r="E267" i="2"/>
  <c r="G267" i="2"/>
  <c r="F267" i="2"/>
  <c r="D268" i="2"/>
  <c r="I268" i="2"/>
  <c r="E268" i="2"/>
  <c r="F268" i="2"/>
  <c r="G268" i="2"/>
  <c r="H268" i="2"/>
  <c r="L268" i="2"/>
  <c r="D269" i="2"/>
  <c r="J269" i="2"/>
  <c r="E269" i="2"/>
  <c r="F269" i="2"/>
  <c r="G269" i="2"/>
  <c r="H269" i="2"/>
  <c r="I269" i="2"/>
  <c r="D270" i="2"/>
  <c r="E270" i="2"/>
  <c r="K270" i="2"/>
  <c r="F270" i="2"/>
  <c r="G270" i="2"/>
  <c r="H270" i="2"/>
  <c r="I270" i="2"/>
  <c r="J270" i="2"/>
  <c r="D271" i="2"/>
  <c r="E271" i="2"/>
  <c r="F271" i="2"/>
  <c r="G271" i="2"/>
  <c r="H271" i="2"/>
  <c r="I271" i="2"/>
  <c r="J271" i="2"/>
  <c r="K271" i="2"/>
  <c r="L271" i="2"/>
  <c r="D272" i="2"/>
  <c r="E272" i="2"/>
  <c r="G272" i="2"/>
  <c r="J272" i="2"/>
  <c r="K272" i="2"/>
  <c r="L272" i="2"/>
  <c r="D273" i="2"/>
  <c r="K273" i="2"/>
  <c r="E273" i="2"/>
  <c r="L273" i="2"/>
  <c r="D274" i="2"/>
  <c r="E274" i="2"/>
  <c r="D275" i="2"/>
  <c r="H275" i="2"/>
  <c r="E275" i="2"/>
  <c r="G275" i="2"/>
  <c r="F275" i="2"/>
  <c r="D276" i="2"/>
  <c r="I276" i="2"/>
  <c r="E276" i="2"/>
  <c r="F276" i="2"/>
  <c r="G276" i="2"/>
  <c r="H276" i="2"/>
  <c r="L276" i="2"/>
  <c r="D277" i="2"/>
  <c r="J277" i="2"/>
  <c r="E277" i="2"/>
  <c r="F277" i="2"/>
  <c r="G277" i="2"/>
  <c r="H277" i="2"/>
  <c r="I277" i="2"/>
  <c r="D278" i="2"/>
  <c r="E278" i="2"/>
  <c r="K278" i="2"/>
  <c r="F278" i="2"/>
  <c r="G278" i="2"/>
  <c r="H278" i="2"/>
  <c r="I278" i="2"/>
  <c r="J278" i="2"/>
  <c r="D279" i="2"/>
  <c r="E279" i="2"/>
  <c r="F279" i="2"/>
  <c r="G279" i="2"/>
  <c r="H279" i="2"/>
  <c r="I279" i="2"/>
  <c r="J279" i="2"/>
  <c r="K279" i="2"/>
  <c r="L279" i="2"/>
  <c r="D280" i="2"/>
  <c r="E280" i="2"/>
  <c r="G280" i="2"/>
  <c r="J280" i="2"/>
  <c r="K280" i="2"/>
  <c r="L280" i="2"/>
  <c r="D281" i="2"/>
  <c r="K281" i="2"/>
  <c r="E281" i="2"/>
  <c r="L281" i="2"/>
  <c r="D282" i="2"/>
  <c r="E282" i="2"/>
  <c r="D283" i="2"/>
  <c r="H283" i="2"/>
  <c r="E283" i="2"/>
  <c r="G283" i="2"/>
  <c r="F283" i="2"/>
  <c r="D284" i="2"/>
  <c r="I284" i="2"/>
  <c r="E284" i="2"/>
  <c r="F284" i="2"/>
  <c r="G284" i="2"/>
  <c r="H284" i="2"/>
  <c r="L284" i="2"/>
  <c r="D285" i="2"/>
  <c r="J285" i="2"/>
  <c r="E285" i="2"/>
  <c r="F285" i="2"/>
  <c r="G285" i="2"/>
  <c r="H285" i="2"/>
  <c r="I285" i="2"/>
  <c r="D286" i="2"/>
  <c r="E286" i="2"/>
  <c r="K286" i="2"/>
  <c r="F286" i="2"/>
  <c r="G286" i="2"/>
  <c r="H286" i="2"/>
  <c r="I286" i="2"/>
  <c r="J286" i="2"/>
  <c r="D287" i="2"/>
  <c r="E287" i="2"/>
  <c r="F287" i="2"/>
  <c r="G287" i="2"/>
  <c r="H287" i="2"/>
  <c r="I287" i="2"/>
  <c r="J287" i="2"/>
  <c r="K287" i="2"/>
  <c r="L287" i="2"/>
  <c r="D288" i="2"/>
  <c r="E288" i="2"/>
  <c r="G288" i="2"/>
  <c r="J288" i="2"/>
  <c r="K288" i="2"/>
  <c r="L288" i="2"/>
  <c r="D289" i="2"/>
  <c r="E289" i="2"/>
  <c r="I289" i="2"/>
  <c r="K289" i="2"/>
  <c r="L289" i="2"/>
  <c r="D290" i="2"/>
  <c r="F290" i="2"/>
  <c r="E290" i="2"/>
  <c r="J290" i="2"/>
  <c r="L290" i="2"/>
  <c r="D291" i="2"/>
  <c r="H291" i="2"/>
  <c r="E291" i="2"/>
  <c r="F291" i="2"/>
  <c r="G291" i="2"/>
  <c r="K291" i="2"/>
  <c r="D292" i="2"/>
  <c r="F292" i="2"/>
  <c r="E292" i="2"/>
  <c r="G292" i="2"/>
  <c r="H292" i="2"/>
  <c r="L292" i="2"/>
  <c r="D293" i="2"/>
  <c r="J293" i="2"/>
  <c r="E293" i="2"/>
  <c r="F293" i="2"/>
  <c r="G293" i="2"/>
  <c r="H293" i="2"/>
  <c r="I293" i="2"/>
  <c r="D294" i="2"/>
  <c r="E294" i="2"/>
  <c r="K294" i="2"/>
  <c r="F294" i="2"/>
  <c r="G294" i="2"/>
  <c r="H294" i="2"/>
  <c r="I294" i="2"/>
  <c r="J294" i="2"/>
  <c r="D295" i="2"/>
  <c r="E295" i="2"/>
  <c r="F295" i="2"/>
  <c r="G295" i="2"/>
  <c r="H295" i="2"/>
  <c r="I295" i="2"/>
  <c r="J295" i="2"/>
  <c r="K295" i="2"/>
  <c r="L295" i="2"/>
  <c r="D296" i="2"/>
  <c r="E296" i="2"/>
  <c r="G296" i="2"/>
  <c r="H296" i="2"/>
  <c r="J296" i="2"/>
  <c r="L296" i="2"/>
  <c r="D297" i="2"/>
  <c r="E297" i="2"/>
  <c r="K297" i="2"/>
  <c r="I297" i="2"/>
  <c r="D298" i="2"/>
  <c r="E298" i="2"/>
  <c r="F298" i="2"/>
  <c r="J298" i="2"/>
  <c r="L298" i="2"/>
  <c r="D299" i="2"/>
  <c r="E299" i="2"/>
  <c r="F299" i="2"/>
  <c r="G299" i="2"/>
  <c r="K299" i="2"/>
  <c r="D300" i="2"/>
  <c r="E300" i="2"/>
  <c r="G300" i="2"/>
  <c r="F300" i="2"/>
  <c r="D301" i="2"/>
  <c r="J301" i="2"/>
  <c r="E301" i="2"/>
  <c r="F301" i="2"/>
  <c r="H301" i="2"/>
  <c r="I301" i="2"/>
  <c r="D302" i="2"/>
  <c r="E302" i="2"/>
  <c r="F302" i="2"/>
  <c r="G302" i="2"/>
  <c r="H302" i="2"/>
  <c r="I302" i="2"/>
  <c r="J302" i="2"/>
  <c r="D303" i="2"/>
  <c r="E303" i="2"/>
  <c r="F303" i="2"/>
  <c r="G303" i="2"/>
  <c r="H303" i="2"/>
  <c r="I303" i="2"/>
  <c r="J303" i="2"/>
  <c r="K303" i="2"/>
  <c r="L303" i="2"/>
  <c r="D304" i="2"/>
  <c r="F304" i="2"/>
  <c r="E304" i="2"/>
  <c r="G304" i="2"/>
  <c r="D305" i="2"/>
  <c r="F305" i="2"/>
  <c r="E305" i="2"/>
  <c r="G305" i="2"/>
  <c r="I305" i="2"/>
  <c r="J305" i="2"/>
  <c r="K305" i="2"/>
  <c r="L305" i="2"/>
  <c r="D306" i="2"/>
  <c r="H306" i="2"/>
  <c r="E306" i="2"/>
  <c r="G306" i="2"/>
  <c r="F306" i="2"/>
  <c r="I306" i="2"/>
  <c r="D307" i="2"/>
  <c r="E307" i="2"/>
  <c r="G307" i="2"/>
  <c r="L307" i="2"/>
  <c r="D308" i="2"/>
  <c r="E308" i="2"/>
  <c r="F308" i="2"/>
  <c r="G308" i="2"/>
  <c r="H308" i="2"/>
  <c r="K308" i="2"/>
  <c r="D309" i="2"/>
  <c r="J309" i="2"/>
  <c r="E309" i="2"/>
  <c r="D310" i="2"/>
  <c r="E310" i="2"/>
  <c r="L310" i="2"/>
  <c r="F310" i="2"/>
  <c r="G310" i="2"/>
  <c r="H310" i="2"/>
  <c r="I310" i="2"/>
  <c r="J310" i="2"/>
  <c r="K310" i="2"/>
  <c r="D311" i="2"/>
  <c r="F311" i="2"/>
  <c r="E311" i="2"/>
  <c r="G311" i="2"/>
  <c r="H311" i="2"/>
  <c r="I311" i="2"/>
  <c r="J311" i="2"/>
  <c r="K311" i="2"/>
  <c r="L311" i="2"/>
  <c r="D312" i="2"/>
  <c r="F312" i="2"/>
  <c r="E312" i="2"/>
  <c r="G312" i="2"/>
  <c r="L312" i="2"/>
  <c r="D313" i="2"/>
  <c r="J313" i="2"/>
  <c r="E313" i="2"/>
  <c r="G313" i="2"/>
  <c r="F313" i="2"/>
  <c r="H313" i="2"/>
  <c r="I313" i="2"/>
  <c r="D314" i="2"/>
  <c r="H314" i="2"/>
  <c r="E314" i="2"/>
  <c r="G314" i="2"/>
  <c r="I314" i="2"/>
  <c r="J314" i="2"/>
  <c r="K314" i="2"/>
  <c r="L314" i="2"/>
  <c r="D315" i="2"/>
  <c r="I315" i="2"/>
  <c r="E315" i="2"/>
  <c r="G315" i="2"/>
  <c r="D316" i="2"/>
  <c r="J316" i="2"/>
  <c r="E316" i="2"/>
  <c r="F316" i="2"/>
  <c r="G316" i="2"/>
  <c r="H316" i="2"/>
  <c r="I316" i="2"/>
  <c r="L316" i="2"/>
  <c r="D317" i="2"/>
  <c r="F317" i="2"/>
  <c r="E317" i="2"/>
  <c r="G317" i="2"/>
  <c r="J317" i="2"/>
  <c r="D318" i="2"/>
  <c r="E318" i="2"/>
  <c r="L318" i="2"/>
  <c r="F318" i="2"/>
  <c r="H318" i="2"/>
  <c r="I318" i="2"/>
  <c r="J318" i="2"/>
  <c r="D319" i="2"/>
  <c r="I319" i="2"/>
  <c r="E319" i="2"/>
  <c r="F319" i="2"/>
  <c r="G319" i="2"/>
  <c r="H319" i="2"/>
  <c r="J319" i="2"/>
  <c r="L319" i="2"/>
  <c r="D320" i="2"/>
  <c r="E320" i="2"/>
  <c r="F320" i="2"/>
  <c r="G320" i="2"/>
  <c r="H320" i="2"/>
  <c r="I320" i="2"/>
  <c r="J320" i="2"/>
  <c r="K320" i="2"/>
  <c r="D321" i="2"/>
  <c r="K321" i="2"/>
  <c r="E321" i="2"/>
  <c r="G321" i="2"/>
  <c r="H321" i="2"/>
  <c r="I321" i="2"/>
  <c r="J321" i="2"/>
  <c r="L321" i="2"/>
  <c r="D322" i="2"/>
  <c r="F322" i="2"/>
  <c r="E322" i="2"/>
  <c r="L322" i="2"/>
  <c r="H322" i="2"/>
  <c r="I322" i="2"/>
  <c r="J322" i="2"/>
  <c r="K322" i="2"/>
  <c r="D323" i="2"/>
  <c r="F323" i="2"/>
  <c r="E323" i="2"/>
  <c r="G323" i="2"/>
  <c r="J323" i="2"/>
  <c r="L323" i="2"/>
  <c r="D324" i="2"/>
  <c r="F324" i="2"/>
  <c r="E324" i="2"/>
  <c r="G324" i="2"/>
  <c r="K324" i="2"/>
  <c r="E11" i="4"/>
  <c r="E14" i="4"/>
  <c r="E15" i="4"/>
  <c r="E22" i="4"/>
  <c r="E24" i="4"/>
  <c r="E30" i="4"/>
  <c r="E31" i="4"/>
  <c r="E32" i="4"/>
  <c r="E38" i="4"/>
  <c r="E39" i="4"/>
  <c r="E40" i="4"/>
  <c r="E45" i="4"/>
  <c r="E46" i="4"/>
  <c r="E47" i="4"/>
  <c r="E53" i="4"/>
  <c r="E54" i="4"/>
  <c r="E55" i="4"/>
  <c r="E60" i="4"/>
  <c r="E61" i="4"/>
  <c r="E67" i="4"/>
  <c r="E68" i="4"/>
  <c r="E69" i="4"/>
  <c r="E75" i="4"/>
  <c r="E76" i="4"/>
  <c r="E77" i="4"/>
  <c r="E83" i="4"/>
  <c r="E84" i="4"/>
  <c r="E86" i="4"/>
  <c r="E87" i="4"/>
  <c r="E88" i="4"/>
  <c r="E89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8" i="4"/>
  <c r="K216" i="1"/>
  <c r="P216" i="1"/>
  <c r="S216" i="1" s="1"/>
  <c r="U216" i="1" s="1"/>
  <c r="F315" i="2"/>
  <c r="F309" i="2"/>
  <c r="H307" i="2"/>
  <c r="I307" i="2"/>
  <c r="K301" i="2"/>
  <c r="G282" i="2"/>
  <c r="K282" i="2"/>
  <c r="G274" i="2"/>
  <c r="K274" i="2"/>
  <c r="F256" i="2"/>
  <c r="H256" i="2"/>
  <c r="I256" i="2"/>
  <c r="J256" i="2"/>
  <c r="K256" i="2"/>
  <c r="F248" i="2"/>
  <c r="H248" i="2"/>
  <c r="I248" i="2"/>
  <c r="J248" i="2"/>
  <c r="K248" i="2"/>
  <c r="F240" i="2"/>
  <c r="H240" i="2"/>
  <c r="I240" i="2"/>
  <c r="J240" i="2"/>
  <c r="K240" i="2"/>
  <c r="F232" i="2"/>
  <c r="H232" i="2"/>
  <c r="I232" i="2"/>
  <c r="J232" i="2"/>
  <c r="K232" i="2"/>
  <c r="H197" i="2"/>
  <c r="J197" i="2"/>
  <c r="F197" i="2"/>
  <c r="I197" i="2"/>
  <c r="L197" i="2"/>
  <c r="J176" i="2"/>
  <c r="K176" i="2"/>
  <c r="F176" i="2"/>
  <c r="H176" i="2"/>
  <c r="I176" i="2"/>
  <c r="L176" i="2"/>
  <c r="L324" i="2"/>
  <c r="K323" i="2"/>
  <c r="L317" i="2"/>
  <c r="K309" i="2"/>
  <c r="H282" i="2"/>
  <c r="I282" i="2"/>
  <c r="J282" i="2"/>
  <c r="H274" i="2"/>
  <c r="I274" i="2"/>
  <c r="J274" i="2"/>
  <c r="H266" i="2"/>
  <c r="I266" i="2"/>
  <c r="J266" i="2"/>
  <c r="G228" i="2"/>
  <c r="K228" i="2"/>
  <c r="L228" i="2"/>
  <c r="F225" i="2"/>
  <c r="H225" i="2"/>
  <c r="I225" i="2"/>
  <c r="J225" i="2"/>
  <c r="K225" i="2"/>
  <c r="L225" i="2"/>
  <c r="G196" i="2"/>
  <c r="K196" i="2"/>
  <c r="L196" i="2"/>
  <c r="F179" i="2"/>
  <c r="H179" i="2"/>
  <c r="I179" i="2"/>
  <c r="K179" i="2"/>
  <c r="J179" i="2"/>
  <c r="L179" i="2"/>
  <c r="K300" i="2"/>
  <c r="G297" i="2"/>
  <c r="K283" i="2"/>
  <c r="L283" i="2"/>
  <c r="K275" i="2"/>
  <c r="L275" i="2"/>
  <c r="K267" i="2"/>
  <c r="L267" i="2"/>
  <c r="J324" i="2"/>
  <c r="I323" i="2"/>
  <c r="K318" i="2"/>
  <c r="I317" i="2"/>
  <c r="L315" i="2"/>
  <c r="K312" i="2"/>
  <c r="K307" i="2"/>
  <c r="L304" i="2"/>
  <c r="L301" i="2"/>
  <c r="I300" i="2"/>
  <c r="J300" i="2"/>
  <c r="G298" i="2"/>
  <c r="K298" i="2"/>
  <c r="F297" i="2"/>
  <c r="H297" i="2"/>
  <c r="J297" i="2"/>
  <c r="F264" i="2"/>
  <c r="H264" i="2"/>
  <c r="I264" i="2"/>
  <c r="K264" i="2"/>
  <c r="G257" i="2"/>
  <c r="K257" i="2"/>
  <c r="L257" i="2"/>
  <c r="G249" i="2"/>
  <c r="K249" i="2"/>
  <c r="L249" i="2"/>
  <c r="G241" i="2"/>
  <c r="K241" i="2"/>
  <c r="L241" i="2"/>
  <c r="G233" i="2"/>
  <c r="K233" i="2"/>
  <c r="L233" i="2"/>
  <c r="F211" i="2"/>
  <c r="H211" i="2"/>
  <c r="I211" i="2"/>
  <c r="J211" i="2"/>
  <c r="K211" i="2"/>
  <c r="L211" i="2"/>
  <c r="I324" i="2"/>
  <c r="H323" i="2"/>
  <c r="G322" i="2"/>
  <c r="F321" i="2"/>
  <c r="H317" i="2"/>
  <c r="K315" i="2"/>
  <c r="J312" i="2"/>
  <c r="L309" i="2"/>
  <c r="J307" i="2"/>
  <c r="H305" i="2"/>
  <c r="K304" i="2"/>
  <c r="K302" i="2"/>
  <c r="L302" i="2"/>
  <c r="H299" i="2"/>
  <c r="I299" i="2"/>
  <c r="J299" i="2"/>
  <c r="H298" i="2"/>
  <c r="I298" i="2"/>
  <c r="F296" i="2"/>
  <c r="I296" i="2"/>
  <c r="K293" i="2"/>
  <c r="L293" i="2"/>
  <c r="G289" i="2"/>
  <c r="G265" i="2"/>
  <c r="L265" i="2"/>
  <c r="K177" i="2"/>
  <c r="L177" i="2"/>
  <c r="G177" i="2"/>
  <c r="H324" i="2"/>
  <c r="L320" i="2"/>
  <c r="K319" i="2"/>
  <c r="J315" i="2"/>
  <c r="F314" i="2"/>
  <c r="L313" i="2"/>
  <c r="I312" i="2"/>
  <c r="I309" i="2"/>
  <c r="I308" i="2"/>
  <c r="J308" i="2"/>
  <c r="L306" i="2"/>
  <c r="J304" i="2"/>
  <c r="L291" i="2"/>
  <c r="G290" i="2"/>
  <c r="K290" i="2"/>
  <c r="F289" i="2"/>
  <c r="H289" i="2"/>
  <c r="J289" i="2"/>
  <c r="F288" i="2"/>
  <c r="H288" i="2"/>
  <c r="I288" i="2"/>
  <c r="G281" i="2"/>
  <c r="F280" i="2"/>
  <c r="H280" i="2"/>
  <c r="I280" i="2"/>
  <c r="G273" i="2"/>
  <c r="F272" i="2"/>
  <c r="H272" i="2"/>
  <c r="I272" i="2"/>
  <c r="L256" i="2"/>
  <c r="L248" i="2"/>
  <c r="L240" i="2"/>
  <c r="L232" i="2"/>
  <c r="F203" i="2"/>
  <c r="H203" i="2"/>
  <c r="I203" i="2"/>
  <c r="J203" i="2"/>
  <c r="K203" i="2"/>
  <c r="L203" i="2"/>
  <c r="G180" i="2"/>
  <c r="L180" i="2"/>
  <c r="K180" i="2"/>
  <c r="G109" i="2"/>
  <c r="K109" i="2"/>
  <c r="L109" i="2"/>
  <c r="H315" i="2"/>
  <c r="K313" i="2"/>
  <c r="H312" i="2"/>
  <c r="H309" i="2"/>
  <c r="F307" i="2"/>
  <c r="K306" i="2"/>
  <c r="I304" i="2"/>
  <c r="G301" i="2"/>
  <c r="L300" i="2"/>
  <c r="I292" i="2"/>
  <c r="J292" i="2"/>
  <c r="H290" i="2"/>
  <c r="I290" i="2"/>
  <c r="L282" i="2"/>
  <c r="F281" i="2"/>
  <c r="H281" i="2"/>
  <c r="I281" i="2"/>
  <c r="J281" i="2"/>
  <c r="L274" i="2"/>
  <c r="F273" i="2"/>
  <c r="H273" i="2"/>
  <c r="I273" i="2"/>
  <c r="J273" i="2"/>
  <c r="L266" i="2"/>
  <c r="G318" i="2"/>
  <c r="K317" i="2"/>
  <c r="K316" i="2"/>
  <c r="G309" i="2"/>
  <c r="L308" i="2"/>
  <c r="J306" i="2"/>
  <c r="H304" i="2"/>
  <c r="H300" i="2"/>
  <c r="L299" i="2"/>
  <c r="L297" i="2"/>
  <c r="K296" i="2"/>
  <c r="F282" i="2"/>
  <c r="F274" i="2"/>
  <c r="F266" i="2"/>
  <c r="L264" i="2"/>
  <c r="G219" i="2"/>
  <c r="K219" i="2"/>
  <c r="L219" i="2"/>
  <c r="K222" i="2"/>
  <c r="G217" i="2"/>
  <c r="I196" i="2"/>
  <c r="J196" i="2"/>
  <c r="G188" i="2"/>
  <c r="F187" i="2"/>
  <c r="H187" i="2"/>
  <c r="I187" i="2"/>
  <c r="K187" i="2"/>
  <c r="K185" i="2"/>
  <c r="L185" i="2"/>
  <c r="G185" i="2"/>
  <c r="J184" i="2"/>
  <c r="K184" i="2"/>
  <c r="F184" i="2"/>
  <c r="H184" i="2"/>
  <c r="G172" i="2"/>
  <c r="K172" i="2"/>
  <c r="L172" i="2"/>
  <c r="G94" i="2"/>
  <c r="K94" i="2"/>
  <c r="L94" i="2"/>
  <c r="F195" i="2"/>
  <c r="H195" i="2"/>
  <c r="I195" i="2"/>
  <c r="K190" i="2"/>
  <c r="L190" i="2"/>
  <c r="G189" i="2"/>
  <c r="K189" i="2"/>
  <c r="G164" i="2"/>
  <c r="K164" i="2"/>
  <c r="L164" i="2"/>
  <c r="F123" i="2"/>
  <c r="H123" i="2"/>
  <c r="I123" i="2"/>
  <c r="J123" i="2"/>
  <c r="F115" i="2"/>
  <c r="H115" i="2"/>
  <c r="I115" i="2"/>
  <c r="J115" i="2"/>
  <c r="K115" i="2"/>
  <c r="L115" i="2"/>
  <c r="K266" i="2"/>
  <c r="J265" i="2"/>
  <c r="L259" i="2"/>
  <c r="K258" i="2"/>
  <c r="J257" i="2"/>
  <c r="L251" i="2"/>
  <c r="K250" i="2"/>
  <c r="J249" i="2"/>
  <c r="L243" i="2"/>
  <c r="K242" i="2"/>
  <c r="J241" i="2"/>
  <c r="L235" i="2"/>
  <c r="K234" i="2"/>
  <c r="J233" i="2"/>
  <c r="L222" i="2"/>
  <c r="J216" i="2"/>
  <c r="F214" i="2"/>
  <c r="L213" i="2"/>
  <c r="F212" i="2"/>
  <c r="F208" i="2"/>
  <c r="K206" i="2"/>
  <c r="L206" i="2"/>
  <c r="L201" i="2"/>
  <c r="G201" i="2"/>
  <c r="H189" i="2"/>
  <c r="J189" i="2"/>
  <c r="K182" i="2"/>
  <c r="L182" i="2"/>
  <c r="H181" i="2"/>
  <c r="J181" i="2"/>
  <c r="I265" i="2"/>
  <c r="K259" i="2"/>
  <c r="J258" i="2"/>
  <c r="I257" i="2"/>
  <c r="K251" i="2"/>
  <c r="J250" i="2"/>
  <c r="I249" i="2"/>
  <c r="K243" i="2"/>
  <c r="J242" i="2"/>
  <c r="I241" i="2"/>
  <c r="K235" i="2"/>
  <c r="J234" i="2"/>
  <c r="I233" i="2"/>
  <c r="J228" i="2"/>
  <c r="L226" i="2"/>
  <c r="J222" i="2"/>
  <c r="J219" i="2"/>
  <c r="L217" i="2"/>
  <c r="I216" i="2"/>
  <c r="K213" i="2"/>
  <c r="L202" i="2"/>
  <c r="K193" i="2"/>
  <c r="L193" i="2"/>
  <c r="G193" i="2"/>
  <c r="K292" i="2"/>
  <c r="J291" i="2"/>
  <c r="L285" i="2"/>
  <c r="K284" i="2"/>
  <c r="J283" i="2"/>
  <c r="L277" i="2"/>
  <c r="K276" i="2"/>
  <c r="J275" i="2"/>
  <c r="L269" i="2"/>
  <c r="K268" i="2"/>
  <c r="J267" i="2"/>
  <c r="H265" i="2"/>
  <c r="L261" i="2"/>
  <c r="K260" i="2"/>
  <c r="J259" i="2"/>
  <c r="I258" i="2"/>
  <c r="H257" i="2"/>
  <c r="L253" i="2"/>
  <c r="K252" i="2"/>
  <c r="J251" i="2"/>
  <c r="I250" i="2"/>
  <c r="H249" i="2"/>
  <c r="L245" i="2"/>
  <c r="K244" i="2"/>
  <c r="J243" i="2"/>
  <c r="I242" i="2"/>
  <c r="H241" i="2"/>
  <c r="L237" i="2"/>
  <c r="K236" i="2"/>
  <c r="J235" i="2"/>
  <c r="I234" i="2"/>
  <c r="H233" i="2"/>
  <c r="L229" i="2"/>
  <c r="H228" i="2"/>
  <c r="K226" i="2"/>
  <c r="I222" i="2"/>
  <c r="L220" i="2"/>
  <c r="I219" i="2"/>
  <c r="K217" i="2"/>
  <c r="H216" i="2"/>
  <c r="I213" i="2"/>
  <c r="L210" i="2"/>
  <c r="K205" i="2"/>
  <c r="K202" i="2"/>
  <c r="K198" i="2"/>
  <c r="L198" i="2"/>
  <c r="L195" i="2"/>
  <c r="L187" i="2"/>
  <c r="L184" i="2"/>
  <c r="L294" i="2"/>
  <c r="I291" i="2"/>
  <c r="L286" i="2"/>
  <c r="K285" i="2"/>
  <c r="J284" i="2"/>
  <c r="I283" i="2"/>
  <c r="L278" i="2"/>
  <c r="K277" i="2"/>
  <c r="J276" i="2"/>
  <c r="I275" i="2"/>
  <c r="L270" i="2"/>
  <c r="K269" i="2"/>
  <c r="J268" i="2"/>
  <c r="I267" i="2"/>
  <c r="L262" i="2"/>
  <c r="K261" i="2"/>
  <c r="J260" i="2"/>
  <c r="I259" i="2"/>
  <c r="L254" i="2"/>
  <c r="K253" i="2"/>
  <c r="J252" i="2"/>
  <c r="I251" i="2"/>
  <c r="L246" i="2"/>
  <c r="K245" i="2"/>
  <c r="J244" i="2"/>
  <c r="I243" i="2"/>
  <c r="L238" i="2"/>
  <c r="K237" i="2"/>
  <c r="J236" i="2"/>
  <c r="I235" i="2"/>
  <c r="L230" i="2"/>
  <c r="K229" i="2"/>
  <c r="J226" i="2"/>
  <c r="J217" i="2"/>
  <c r="L214" i="2"/>
  <c r="H213" i="2"/>
  <c r="K210" i="2"/>
  <c r="G209" i="2"/>
  <c r="L208" i="2"/>
  <c r="H205" i="2"/>
  <c r="J205" i="2"/>
  <c r="G204" i="2"/>
  <c r="J202" i="2"/>
  <c r="H196" i="2"/>
  <c r="K195" i="2"/>
  <c r="J192" i="2"/>
  <c r="K192" i="2"/>
  <c r="F192" i="2"/>
  <c r="L188" i="2"/>
  <c r="J187" i="2"/>
  <c r="I184" i="2"/>
  <c r="F171" i="2"/>
  <c r="H171" i="2"/>
  <c r="I171" i="2"/>
  <c r="J171" i="2"/>
  <c r="K171" i="2"/>
  <c r="G158" i="2"/>
  <c r="K158" i="2"/>
  <c r="L158" i="2"/>
  <c r="F155" i="2"/>
  <c r="H155" i="2"/>
  <c r="I155" i="2"/>
  <c r="J155" i="2"/>
  <c r="K155" i="2"/>
  <c r="L155" i="2"/>
  <c r="G149" i="2"/>
  <c r="K149" i="2"/>
  <c r="L149" i="2"/>
  <c r="K134" i="2"/>
  <c r="G134" i="2"/>
  <c r="L134" i="2"/>
  <c r="I229" i="2"/>
  <c r="F228" i="2"/>
  <c r="G222" i="2"/>
  <c r="J220" i="2"/>
  <c r="F219" i="2"/>
  <c r="L218" i="2"/>
  <c r="I217" i="2"/>
  <c r="G213" i="2"/>
  <c r="L212" i="2"/>
  <c r="J208" i="2"/>
  <c r="I204" i="2"/>
  <c r="J204" i="2"/>
  <c r="I202" i="2"/>
  <c r="K201" i="2"/>
  <c r="K200" i="2"/>
  <c r="F200" i="2"/>
  <c r="K197" i="2"/>
  <c r="F196" i="2"/>
  <c r="J195" i="2"/>
  <c r="L189" i="2"/>
  <c r="K188" i="2"/>
  <c r="L181" i="2"/>
  <c r="F163" i="2"/>
  <c r="H163" i="2"/>
  <c r="I163" i="2"/>
  <c r="J163" i="2"/>
  <c r="K163" i="2"/>
  <c r="H168" i="2"/>
  <c r="H160" i="2"/>
  <c r="K152" i="2"/>
  <c r="G147" i="2"/>
  <c r="J139" i="2"/>
  <c r="I134" i="2"/>
  <c r="J134" i="2"/>
  <c r="H126" i="2"/>
  <c r="L125" i="2"/>
  <c r="L117" i="2"/>
  <c r="G116" i="2"/>
  <c r="F107" i="2"/>
  <c r="H107" i="2"/>
  <c r="I107" i="2"/>
  <c r="J107" i="2"/>
  <c r="G100" i="2"/>
  <c r="K100" i="2"/>
  <c r="L100" i="2"/>
  <c r="J90" i="2"/>
  <c r="F90" i="2"/>
  <c r="H90" i="2"/>
  <c r="I90" i="2"/>
  <c r="K90" i="2"/>
  <c r="L90" i="2"/>
  <c r="H79" i="2"/>
  <c r="F79" i="2"/>
  <c r="I79" i="2"/>
  <c r="J79" i="2"/>
  <c r="K79" i="2"/>
  <c r="L79" i="2"/>
  <c r="H63" i="2"/>
  <c r="I63" i="2"/>
  <c r="F63" i="2"/>
  <c r="J63" i="2"/>
  <c r="L63" i="2"/>
  <c r="H133" i="2"/>
  <c r="I133" i="2"/>
  <c r="J133" i="2"/>
  <c r="K127" i="2"/>
  <c r="L127" i="2"/>
  <c r="K125" i="2"/>
  <c r="L118" i="2"/>
  <c r="K117" i="2"/>
  <c r="F116" i="2"/>
  <c r="H116" i="2"/>
  <c r="I116" i="2"/>
  <c r="J116" i="2"/>
  <c r="G62" i="2"/>
  <c r="K62" i="2"/>
  <c r="L62" i="2"/>
  <c r="J188" i="2"/>
  <c r="K181" i="2"/>
  <c r="J180" i="2"/>
  <c r="L174" i="2"/>
  <c r="K173" i="2"/>
  <c r="J172" i="2"/>
  <c r="G169" i="2"/>
  <c r="F168" i="2"/>
  <c r="L166" i="2"/>
  <c r="K165" i="2"/>
  <c r="J164" i="2"/>
  <c r="G161" i="2"/>
  <c r="F160" i="2"/>
  <c r="G157" i="2"/>
  <c r="L152" i="2"/>
  <c r="J146" i="2"/>
  <c r="K138" i="2"/>
  <c r="H132" i="2"/>
  <c r="I132" i="2"/>
  <c r="I130" i="2"/>
  <c r="K124" i="2"/>
  <c r="L123" i="2"/>
  <c r="K75" i="2"/>
  <c r="L75" i="2"/>
  <c r="G75" i="2"/>
  <c r="L207" i="2"/>
  <c r="L199" i="2"/>
  <c r="L191" i="2"/>
  <c r="I188" i="2"/>
  <c r="L183" i="2"/>
  <c r="I180" i="2"/>
  <c r="L175" i="2"/>
  <c r="J173" i="2"/>
  <c r="I172" i="2"/>
  <c r="L167" i="2"/>
  <c r="J165" i="2"/>
  <c r="I164" i="2"/>
  <c r="L159" i="2"/>
  <c r="J158" i="2"/>
  <c r="F157" i="2"/>
  <c r="L156" i="2"/>
  <c r="J152" i="2"/>
  <c r="J149" i="2"/>
  <c r="L147" i="2"/>
  <c r="I146" i="2"/>
  <c r="G145" i="2"/>
  <c r="L140" i="2"/>
  <c r="J138" i="2"/>
  <c r="G137" i="2"/>
  <c r="F131" i="2"/>
  <c r="H131" i="2"/>
  <c r="H130" i="2"/>
  <c r="K126" i="2"/>
  <c r="K123" i="2"/>
  <c r="L122" i="2"/>
  <c r="G117" i="2"/>
  <c r="G108" i="2"/>
  <c r="K108" i="2"/>
  <c r="F31" i="2"/>
  <c r="H31" i="2"/>
  <c r="I31" i="2"/>
  <c r="J31" i="2"/>
  <c r="K31" i="2"/>
  <c r="L31" i="2"/>
  <c r="F139" i="2"/>
  <c r="H139" i="2"/>
  <c r="I126" i="2"/>
  <c r="J126" i="2"/>
  <c r="K119" i="2"/>
  <c r="L119" i="2"/>
  <c r="K118" i="2"/>
  <c r="H117" i="2"/>
  <c r="I117" i="2"/>
  <c r="J117" i="2"/>
  <c r="F108" i="2"/>
  <c r="H108" i="2"/>
  <c r="I108" i="2"/>
  <c r="J108" i="2"/>
  <c r="F99" i="2"/>
  <c r="H99" i="2"/>
  <c r="I99" i="2"/>
  <c r="J99" i="2"/>
  <c r="K99" i="2"/>
  <c r="K210" i="3"/>
  <c r="K205" i="3"/>
  <c r="P205" i="3"/>
  <c r="S205" i="3" s="1"/>
  <c r="U205" i="3" s="1"/>
  <c r="K197" i="3"/>
  <c r="P197" i="3"/>
  <c r="S197" i="3"/>
  <c r="U197" i="3" s="1"/>
  <c r="L169" i="2"/>
  <c r="K168" i="2"/>
  <c r="L161" i="2"/>
  <c r="K160" i="2"/>
  <c r="J147" i="2"/>
  <c r="L142" i="2"/>
  <c r="J140" i="2"/>
  <c r="K135" i="2"/>
  <c r="L135" i="2"/>
  <c r="K133" i="2"/>
  <c r="L132" i="2"/>
  <c r="H125" i="2"/>
  <c r="I125" i="2"/>
  <c r="J125" i="2"/>
  <c r="J122" i="2"/>
  <c r="H118" i="2"/>
  <c r="I118" i="2"/>
  <c r="J118" i="2"/>
  <c r="L107" i="2"/>
  <c r="I73" i="2"/>
  <c r="J73" i="2"/>
  <c r="F73" i="2"/>
  <c r="H73" i="2"/>
  <c r="K73" i="2"/>
  <c r="L73" i="2"/>
  <c r="F158" i="2"/>
  <c r="G152" i="2"/>
  <c r="F149" i="2"/>
  <c r="L148" i="2"/>
  <c r="I147" i="2"/>
  <c r="L143" i="2"/>
  <c r="H141" i="2"/>
  <c r="J141" i="2"/>
  <c r="H140" i="2"/>
  <c r="L139" i="2"/>
  <c r="F134" i="2"/>
  <c r="G133" i="2"/>
  <c r="K132" i="2"/>
  <c r="H124" i="2"/>
  <c r="I124" i="2"/>
  <c r="L116" i="2"/>
  <c r="K107" i="2"/>
  <c r="F62" i="2"/>
  <c r="H62" i="2"/>
  <c r="L54" i="2"/>
  <c r="G54" i="2"/>
  <c r="L46" i="2"/>
  <c r="G46" i="2"/>
  <c r="L38" i="2"/>
  <c r="G38" i="2"/>
  <c r="C12" i="2"/>
  <c r="K177" i="3"/>
  <c r="P177" i="3"/>
  <c r="S177" i="3" s="1"/>
  <c r="U177" i="3" s="1"/>
  <c r="I89" i="3"/>
  <c r="N89" i="3"/>
  <c r="N36" i="3"/>
  <c r="I36" i="3"/>
  <c r="L101" i="2"/>
  <c r="K91" i="2"/>
  <c r="G86" i="2"/>
  <c r="L85" i="2"/>
  <c r="K83" i="2"/>
  <c r="L83" i="2"/>
  <c r="I81" i="2"/>
  <c r="J81" i="2"/>
  <c r="L69" i="2"/>
  <c r="K58" i="2"/>
  <c r="L58" i="2"/>
  <c r="G57" i="2"/>
  <c r="K57" i="2"/>
  <c r="F56" i="2"/>
  <c r="H56" i="2"/>
  <c r="I56" i="2"/>
  <c r="J56" i="2"/>
  <c r="H55" i="2"/>
  <c r="I55" i="2"/>
  <c r="K53" i="2"/>
  <c r="F53" i="2"/>
  <c r="I53" i="2"/>
  <c r="K45" i="2"/>
  <c r="F45" i="2"/>
  <c r="I45" i="2"/>
  <c r="J12" i="2"/>
  <c r="K207" i="3"/>
  <c r="L110" i="2"/>
  <c r="K101" i="2"/>
  <c r="J100" i="2"/>
  <c r="L97" i="2"/>
  <c r="L88" i="2"/>
  <c r="K85" i="2"/>
  <c r="H72" i="2"/>
  <c r="I72" i="2"/>
  <c r="K69" i="2"/>
  <c r="K66" i="2"/>
  <c r="L66" i="2"/>
  <c r="K61" i="2"/>
  <c r="F61" i="2"/>
  <c r="I57" i="2"/>
  <c r="J57" i="2"/>
  <c r="L48" i="2"/>
  <c r="H47" i="2"/>
  <c r="I47" i="2"/>
  <c r="K47" i="2"/>
  <c r="L40" i="2"/>
  <c r="H39" i="2"/>
  <c r="I39" i="2"/>
  <c r="K39" i="2"/>
  <c r="Q12" i="2"/>
  <c r="I12" i="2"/>
  <c r="K209" i="3"/>
  <c r="P209" i="3"/>
  <c r="S209" i="3" s="1"/>
  <c r="U209" i="3" s="1"/>
  <c r="P204" i="3"/>
  <c r="S204" i="3" s="1"/>
  <c r="U204" i="3" s="1"/>
  <c r="K204" i="3"/>
  <c r="K170" i="3"/>
  <c r="P170" i="3"/>
  <c r="S170" i="3" s="1"/>
  <c r="U170" i="3" s="1"/>
  <c r="L111" i="2"/>
  <c r="K110" i="2"/>
  <c r="J109" i="2"/>
  <c r="L103" i="2"/>
  <c r="K102" i="2"/>
  <c r="J101" i="2"/>
  <c r="I100" i="2"/>
  <c r="K97" i="2"/>
  <c r="J94" i="2"/>
  <c r="L91" i="2"/>
  <c r="K88" i="2"/>
  <c r="H87" i="2"/>
  <c r="J85" i="2"/>
  <c r="L81" i="2"/>
  <c r="H77" i="2"/>
  <c r="K74" i="2"/>
  <c r="J69" i="2"/>
  <c r="K63" i="2"/>
  <c r="K34" i="2"/>
  <c r="L34" i="2"/>
  <c r="G32" i="2"/>
  <c r="K32" i="2"/>
  <c r="L32" i="2"/>
  <c r="P12" i="2"/>
  <c r="P196" i="3"/>
  <c r="S196" i="3" s="1"/>
  <c r="U196" i="3" s="1"/>
  <c r="K196" i="3"/>
  <c r="K188" i="3"/>
  <c r="K111" i="2"/>
  <c r="J110" i="2"/>
  <c r="I109" i="2"/>
  <c r="K103" i="2"/>
  <c r="J102" i="2"/>
  <c r="I101" i="2"/>
  <c r="H100" i="2"/>
  <c r="J97" i="2"/>
  <c r="F96" i="2"/>
  <c r="L95" i="2"/>
  <c r="I94" i="2"/>
  <c r="J91" i="2"/>
  <c r="J88" i="2"/>
  <c r="L86" i="2"/>
  <c r="I85" i="2"/>
  <c r="F82" i="2"/>
  <c r="K81" i="2"/>
  <c r="H80" i="2"/>
  <c r="I80" i="2"/>
  <c r="L78" i="2"/>
  <c r="L72" i="2"/>
  <c r="H71" i="2"/>
  <c r="I71" i="2"/>
  <c r="I69" i="2"/>
  <c r="K65" i="2"/>
  <c r="L61" i="2"/>
  <c r="L55" i="2"/>
  <c r="L53" i="2"/>
  <c r="L45" i="2"/>
  <c r="O12" i="2"/>
  <c r="K165" i="3"/>
  <c r="P165" i="3"/>
  <c r="S165" i="3"/>
  <c r="U165" i="3" s="1"/>
  <c r="I110" i="2"/>
  <c r="I102" i="2"/>
  <c r="L98" i="2"/>
  <c r="H97" i="2"/>
  <c r="K95" i="2"/>
  <c r="H94" i="2"/>
  <c r="K92" i="2"/>
  <c r="I91" i="2"/>
  <c r="I88" i="2"/>
  <c r="H85" i="2"/>
  <c r="K82" i="2"/>
  <c r="H81" i="2"/>
  <c r="K78" i="2"/>
  <c r="F70" i="2"/>
  <c r="H70" i="2"/>
  <c r="H69" i="2"/>
  <c r="I65" i="2"/>
  <c r="J65" i="2"/>
  <c r="J62" i="2"/>
  <c r="J61" i="2"/>
  <c r="L56" i="2"/>
  <c r="K55" i="2"/>
  <c r="K54" i="2"/>
  <c r="J53" i="2"/>
  <c r="K50" i="2"/>
  <c r="L50" i="2"/>
  <c r="I49" i="2"/>
  <c r="J49" i="2"/>
  <c r="K46" i="2"/>
  <c r="J45" i="2"/>
  <c r="K42" i="2"/>
  <c r="L42" i="2"/>
  <c r="I41" i="2"/>
  <c r="J41" i="2"/>
  <c r="K38" i="2"/>
  <c r="N12" i="2"/>
  <c r="G81" i="2"/>
  <c r="J78" i="2"/>
  <c r="J72" i="2"/>
  <c r="H64" i="2"/>
  <c r="I64" i="2"/>
  <c r="J64" i="2"/>
  <c r="I62" i="2"/>
  <c r="I61" i="2"/>
  <c r="L57" i="2"/>
  <c r="K56" i="2"/>
  <c r="J55" i="2"/>
  <c r="H53" i="2"/>
  <c r="L47" i="2"/>
  <c r="H45" i="2"/>
  <c r="L39" i="2"/>
  <c r="K25" i="2"/>
  <c r="G25" i="2"/>
  <c r="L25" i="2"/>
  <c r="K21" i="2"/>
  <c r="G21" i="2"/>
  <c r="L21" i="2"/>
  <c r="M12" i="2"/>
  <c r="E12" i="2"/>
  <c r="K162" i="3"/>
  <c r="I37" i="2"/>
  <c r="I29" i="2"/>
  <c r="K199" i="3"/>
  <c r="K166" i="3"/>
  <c r="P166" i="3"/>
  <c r="S166" i="3"/>
  <c r="U166" i="3"/>
  <c r="K164" i="3"/>
  <c r="K156" i="3"/>
  <c r="P156" i="3"/>
  <c r="S156" i="3"/>
  <c r="U156" i="3" s="1"/>
  <c r="K154" i="3"/>
  <c r="N67" i="3"/>
  <c r="I67" i="3"/>
  <c r="P67" i="3"/>
  <c r="S67" i="3"/>
  <c r="K211" i="3"/>
  <c r="K191" i="3"/>
  <c r="P191" i="3"/>
  <c r="S191" i="3" s="1"/>
  <c r="U191" i="3" s="1"/>
  <c r="J179" i="3"/>
  <c r="K173" i="3"/>
  <c r="P173" i="3"/>
  <c r="S173" i="3" s="1"/>
  <c r="U173" i="3" s="1"/>
  <c r="K158" i="3"/>
  <c r="K147" i="3"/>
  <c r="P147" i="3"/>
  <c r="S147" i="3"/>
  <c r="U147" i="3" s="1"/>
  <c r="K138" i="3"/>
  <c r="H54" i="2"/>
  <c r="K49" i="2"/>
  <c r="J48" i="2"/>
  <c r="H46" i="2"/>
  <c r="K41" i="2"/>
  <c r="J40" i="2"/>
  <c r="H38" i="2"/>
  <c r="K33" i="2"/>
  <c r="J32" i="2"/>
  <c r="H30" i="2"/>
  <c r="J25" i="2"/>
  <c r="H24" i="2"/>
  <c r="J21" i="2"/>
  <c r="K200" i="3"/>
  <c r="K187" i="3"/>
  <c r="P187" i="3"/>
  <c r="S187" i="3" s="1"/>
  <c r="U187" i="3" s="1"/>
  <c r="K175" i="3"/>
  <c r="P175" i="3"/>
  <c r="S175" i="3"/>
  <c r="U175" i="3" s="1"/>
  <c r="K169" i="3"/>
  <c r="P169" i="3"/>
  <c r="S169" i="3" s="1"/>
  <c r="U169" i="3" s="1"/>
  <c r="K161" i="3"/>
  <c r="P161" i="3"/>
  <c r="S161" i="3"/>
  <c r="U161" i="3" s="1"/>
  <c r="K126" i="3"/>
  <c r="P126" i="3"/>
  <c r="S126" i="3" s="1"/>
  <c r="U126" i="3" s="1"/>
  <c r="I86" i="3"/>
  <c r="N86" i="3"/>
  <c r="N46" i="3"/>
  <c r="I46" i="3"/>
  <c r="I41" i="3"/>
  <c r="N41" i="3"/>
  <c r="N39" i="3"/>
  <c r="I39" i="3"/>
  <c r="K208" i="1"/>
  <c r="P208" i="1"/>
  <c r="S208" i="1"/>
  <c r="U208" i="1" s="1"/>
  <c r="L67" i="2"/>
  <c r="L59" i="2"/>
  <c r="L51" i="2"/>
  <c r="I48" i="2"/>
  <c r="L43" i="2"/>
  <c r="I40" i="2"/>
  <c r="F37" i="2"/>
  <c r="L35" i="2"/>
  <c r="J33" i="2"/>
  <c r="I32" i="2"/>
  <c r="G30" i="2"/>
  <c r="F29" i="2"/>
  <c r="L26" i="2"/>
  <c r="I25" i="2"/>
  <c r="G24" i="2"/>
  <c r="L22" i="2"/>
  <c r="I21" i="2"/>
  <c r="F12" i="2"/>
  <c r="P192" i="3"/>
  <c r="S192" i="3"/>
  <c r="U192" i="3" s="1"/>
  <c r="K189" i="3"/>
  <c r="J171" i="3"/>
  <c r="P171" i="3"/>
  <c r="S171" i="3" s="1"/>
  <c r="U171" i="3" s="1"/>
  <c r="K163" i="3"/>
  <c r="I92" i="3"/>
  <c r="N92" i="3"/>
  <c r="H48" i="2"/>
  <c r="H40" i="2"/>
  <c r="I33" i="2"/>
  <c r="H32" i="2"/>
  <c r="H25" i="2"/>
  <c r="H21" i="2"/>
  <c r="K167" i="3"/>
  <c r="P167" i="3"/>
  <c r="S167" i="3" s="1"/>
  <c r="U167" i="3" s="1"/>
  <c r="K155" i="3"/>
  <c r="K150" i="3"/>
  <c r="P150" i="3"/>
  <c r="S150" i="3" s="1"/>
  <c r="U150" i="3" s="1"/>
  <c r="K146" i="3"/>
  <c r="I76" i="3"/>
  <c r="N76" i="3"/>
  <c r="I70" i="3"/>
  <c r="N70" i="3"/>
  <c r="K201" i="3"/>
  <c r="K178" i="3"/>
  <c r="P178" i="3"/>
  <c r="S178" i="3" s="1"/>
  <c r="U178" i="3" s="1"/>
  <c r="K157" i="3"/>
  <c r="K148" i="3"/>
  <c r="P148" i="3"/>
  <c r="S148" i="3"/>
  <c r="U148" i="3" s="1"/>
  <c r="K144" i="3"/>
  <c r="I72" i="3"/>
  <c r="N72" i="3"/>
  <c r="L12" i="2"/>
  <c r="D12" i="2"/>
  <c r="K174" i="3"/>
  <c r="P174" i="3"/>
  <c r="S174" i="3"/>
  <c r="U174" i="3" s="1"/>
  <c r="K142" i="3"/>
  <c r="P142" i="3"/>
  <c r="S142" i="3"/>
  <c r="U142" i="3" s="1"/>
  <c r="I87" i="3"/>
  <c r="N87" i="3"/>
  <c r="G32" i="3"/>
  <c r="N30" i="3"/>
  <c r="I30" i="3"/>
  <c r="K190" i="3"/>
  <c r="K182" i="3"/>
  <c r="K180" i="3"/>
  <c r="K176" i="3"/>
  <c r="K172" i="3"/>
  <c r="K168" i="3"/>
  <c r="K160" i="3"/>
  <c r="P159" i="3"/>
  <c r="S159" i="3"/>
  <c r="U159" i="3"/>
  <c r="P152" i="3"/>
  <c r="S152" i="3"/>
  <c r="U152" i="3" s="1"/>
  <c r="I75" i="3"/>
  <c r="N68" i="3"/>
  <c r="I37" i="3"/>
  <c r="I95" i="3"/>
  <c r="N95" i="3"/>
  <c r="I80" i="3"/>
  <c r="N80" i="3"/>
  <c r="I78" i="3"/>
  <c r="N78" i="3"/>
  <c r="N57" i="3"/>
  <c r="I57" i="3"/>
  <c r="N55" i="3"/>
  <c r="I55" i="3"/>
  <c r="I53" i="3"/>
  <c r="N53" i="3"/>
  <c r="P176" i="1"/>
  <c r="S176" i="1"/>
  <c r="U176" i="1" s="1"/>
  <c r="K176" i="1"/>
  <c r="P159" i="1"/>
  <c r="S159" i="1"/>
  <c r="U159" i="1" s="1"/>
  <c r="K159" i="1"/>
  <c r="I51" i="3"/>
  <c r="N51" i="3"/>
  <c r="I23" i="3"/>
  <c r="N23" i="3"/>
  <c r="P91" i="3"/>
  <c r="S91" i="3" s="1"/>
  <c r="I88" i="3"/>
  <c r="N88" i="3"/>
  <c r="I73" i="3"/>
  <c r="N73" i="3"/>
  <c r="I71" i="3"/>
  <c r="N71" i="3"/>
  <c r="I69" i="3"/>
  <c r="N47" i="3"/>
  <c r="I47" i="3"/>
  <c r="I40" i="3"/>
  <c r="N40" i="3"/>
  <c r="I31" i="3"/>
  <c r="N31" i="3"/>
  <c r="W5" i="3"/>
  <c r="W10" i="3"/>
  <c r="W13" i="3"/>
  <c r="P30" i="3"/>
  <c r="S30" i="3"/>
  <c r="P38" i="3"/>
  <c r="S38" i="3"/>
  <c r="P62" i="3"/>
  <c r="S62" i="3" s="1"/>
  <c r="W16" i="3"/>
  <c r="P23" i="3"/>
  <c r="S23" i="3" s="1"/>
  <c r="P31" i="3"/>
  <c r="S31" i="3" s="1"/>
  <c r="P39" i="3"/>
  <c r="S39" i="3" s="1"/>
  <c r="P24" i="3"/>
  <c r="S24" i="3"/>
  <c r="P32" i="3"/>
  <c r="S32" i="3" s="1"/>
  <c r="P40" i="3"/>
  <c r="S40" i="3" s="1"/>
  <c r="P48" i="3"/>
  <c r="S48" i="3" s="1"/>
  <c r="P56" i="3"/>
  <c r="S56" i="3"/>
  <c r="W8" i="3"/>
  <c r="W3" i="3"/>
  <c r="W12" i="3"/>
  <c r="W15" i="3"/>
  <c r="P34" i="3"/>
  <c r="S34" i="3" s="1"/>
  <c r="P35" i="3"/>
  <c r="S35" i="3"/>
  <c r="P41" i="3"/>
  <c r="S41" i="3" s="1"/>
  <c r="P68" i="3"/>
  <c r="S68" i="3" s="1"/>
  <c r="P76" i="3"/>
  <c r="S76" i="3" s="1"/>
  <c r="P84" i="3"/>
  <c r="S84" i="3"/>
  <c r="P92" i="3"/>
  <c r="S92" i="3" s="1"/>
  <c r="P103" i="3"/>
  <c r="S103" i="3" s="1"/>
  <c r="P116" i="3"/>
  <c r="S116" i="3" s="1"/>
  <c r="U116" i="3" s="1"/>
  <c r="P121" i="3"/>
  <c r="P124" i="3"/>
  <c r="S124" i="3" s="1"/>
  <c r="U124" i="3" s="1"/>
  <c r="P128" i="3"/>
  <c r="S128" i="3"/>
  <c r="U128" i="3" s="1"/>
  <c r="P132" i="3"/>
  <c r="S132" i="3"/>
  <c r="U132" i="3"/>
  <c r="P136" i="3"/>
  <c r="S136" i="3"/>
  <c r="U136" i="3" s="1"/>
  <c r="P69" i="3"/>
  <c r="S69" i="3" s="1"/>
  <c r="P77" i="3"/>
  <c r="S77" i="3"/>
  <c r="P85" i="3"/>
  <c r="S85" i="3" s="1"/>
  <c r="P104" i="3"/>
  <c r="S104" i="3" s="1"/>
  <c r="P105" i="3"/>
  <c r="S105" i="3" s="1"/>
  <c r="P106" i="3"/>
  <c r="S106" i="3"/>
  <c r="P108" i="3"/>
  <c r="S108" i="3" s="1"/>
  <c r="P109" i="3"/>
  <c r="S109" i="3" s="1"/>
  <c r="P110" i="3"/>
  <c r="S110" i="3" s="1"/>
  <c r="P33" i="3"/>
  <c r="S33" i="3"/>
  <c r="P50" i="3"/>
  <c r="S50" i="3" s="1"/>
  <c r="P51" i="3"/>
  <c r="S51" i="3" s="1"/>
  <c r="P53" i="3"/>
  <c r="S53" i="3" s="1"/>
  <c r="P70" i="3"/>
  <c r="S70" i="3"/>
  <c r="P78" i="3"/>
  <c r="S78" i="3" s="1"/>
  <c r="P94" i="3"/>
  <c r="S94" i="3" s="1"/>
  <c r="P112" i="3"/>
  <c r="S112" i="3" s="1"/>
  <c r="P113" i="3"/>
  <c r="S113" i="3"/>
  <c r="U113" i="3"/>
  <c r="P117" i="3"/>
  <c r="S117" i="3"/>
  <c r="U117" i="3" s="1"/>
  <c r="P125" i="3"/>
  <c r="S125" i="3" s="1"/>
  <c r="U125" i="3" s="1"/>
  <c r="P129" i="3"/>
  <c r="S129" i="3"/>
  <c r="U129" i="3" s="1"/>
  <c r="P133" i="3"/>
  <c r="S133" i="3" s="1"/>
  <c r="U133" i="3" s="1"/>
  <c r="P137" i="3"/>
  <c r="S137" i="3" s="1"/>
  <c r="U137" i="3" s="1"/>
  <c r="W9" i="3"/>
  <c r="P49" i="3"/>
  <c r="S49" i="3"/>
  <c r="P71" i="3"/>
  <c r="S71" i="3"/>
  <c r="P87" i="3"/>
  <c r="S87" i="3" s="1"/>
  <c r="P95" i="3"/>
  <c r="S95" i="3"/>
  <c r="P72" i="3"/>
  <c r="S72" i="3"/>
  <c r="P88" i="3"/>
  <c r="S88" i="3"/>
  <c r="P96" i="3"/>
  <c r="S96" i="3" s="1"/>
  <c r="W2" i="3"/>
  <c r="P28" i="3"/>
  <c r="S28" i="3" s="1"/>
  <c r="P42" i="3"/>
  <c r="S42" i="3" s="1"/>
  <c r="P43" i="3"/>
  <c r="S43" i="3" s="1"/>
  <c r="P44" i="3"/>
  <c r="S44" i="3"/>
  <c r="P45" i="3"/>
  <c r="S45" i="3" s="1"/>
  <c r="P58" i="3"/>
  <c r="S58" i="3" s="1"/>
  <c r="P59" i="3"/>
  <c r="S59" i="3" s="1"/>
  <c r="P60" i="3"/>
  <c r="S60" i="3"/>
  <c r="P61" i="3"/>
  <c r="S61" i="3" s="1"/>
  <c r="P63" i="3"/>
  <c r="S63" i="3" s="1"/>
  <c r="P64" i="3"/>
  <c r="S64" i="3" s="1"/>
  <c r="P65" i="3"/>
  <c r="S65" i="3"/>
  <c r="P66" i="3"/>
  <c r="S66" i="3" s="1"/>
  <c r="P74" i="3"/>
  <c r="S74" i="3" s="1"/>
  <c r="P82" i="3"/>
  <c r="S82" i="3" s="1"/>
  <c r="P90" i="3"/>
  <c r="S90" i="3"/>
  <c r="P99" i="3"/>
  <c r="S99" i="3" s="1"/>
  <c r="P115" i="3"/>
  <c r="S115" i="3" s="1"/>
  <c r="U115" i="3" s="1"/>
  <c r="E14" i="3" s="1"/>
  <c r="P119" i="3"/>
  <c r="S119" i="3" s="1"/>
  <c r="U119" i="3" s="1"/>
  <c r="P122" i="3"/>
  <c r="P127" i="3"/>
  <c r="S127" i="3"/>
  <c r="U127" i="3" s="1"/>
  <c r="P131" i="3"/>
  <c r="S131" i="3" s="1"/>
  <c r="U131" i="3" s="1"/>
  <c r="P135" i="3"/>
  <c r="S135" i="3"/>
  <c r="U135" i="3" s="1"/>
  <c r="P139" i="3"/>
  <c r="S139" i="3" s="1"/>
  <c r="U139" i="3"/>
  <c r="I91" i="3"/>
  <c r="N84" i="3"/>
  <c r="N58" i="3"/>
  <c r="I96" i="3"/>
  <c r="N96" i="3"/>
  <c r="I94" i="3"/>
  <c r="N94" i="3"/>
  <c r="I81" i="3"/>
  <c r="N81" i="3"/>
  <c r="I79" i="3"/>
  <c r="N79" i="3"/>
  <c r="I56" i="3"/>
  <c r="N56" i="3"/>
  <c r="I54" i="3"/>
  <c r="N54" i="3"/>
  <c r="N22" i="3"/>
  <c r="I22" i="3"/>
  <c r="P214" i="1"/>
  <c r="S214" i="1"/>
  <c r="U214" i="1"/>
  <c r="K214" i="1"/>
  <c r="K187" i="1"/>
  <c r="P187" i="1"/>
  <c r="S187" i="1"/>
  <c r="U187" i="1" s="1"/>
  <c r="K170" i="1"/>
  <c r="P170" i="1"/>
  <c r="S170" i="1"/>
  <c r="U170" i="1" s="1"/>
  <c r="I52" i="3"/>
  <c r="N52" i="3"/>
  <c r="I50" i="3"/>
  <c r="N50" i="3"/>
  <c r="I48" i="3"/>
  <c r="N48" i="3"/>
  <c r="K199" i="1"/>
  <c r="P199" i="1"/>
  <c r="S199" i="1"/>
  <c r="U199" i="1" s="1"/>
  <c r="I26" i="3"/>
  <c r="N26" i="3"/>
  <c r="I24" i="3"/>
  <c r="N24" i="3"/>
  <c r="K212" i="1"/>
  <c r="P212" i="1"/>
  <c r="S212" i="1"/>
  <c r="U212" i="1" s="1"/>
  <c r="K210" i="1"/>
  <c r="P210" i="1"/>
  <c r="S210" i="1" s="1"/>
  <c r="U210" i="1" s="1"/>
  <c r="K167" i="1"/>
  <c r="P167" i="1"/>
  <c r="S167" i="1"/>
  <c r="U167" i="1" s="1"/>
  <c r="P161" i="1"/>
  <c r="S161" i="1" s="1"/>
  <c r="U161" i="1" s="1"/>
  <c r="K161" i="1"/>
  <c r="K197" i="1"/>
  <c r="P197" i="1"/>
  <c r="S197" i="1"/>
  <c r="U197" i="1" s="1"/>
  <c r="K189" i="1"/>
  <c r="P189" i="1"/>
  <c r="S189" i="1" s="1"/>
  <c r="U189" i="1" s="1"/>
  <c r="K182" i="1"/>
  <c r="P182" i="1"/>
  <c r="S182" i="1"/>
  <c r="U182" i="1" s="1"/>
  <c r="K178" i="1"/>
  <c r="P178" i="1"/>
  <c r="S178" i="1" s="1"/>
  <c r="U178" i="1" s="1"/>
  <c r="K163" i="1"/>
  <c r="P163" i="1"/>
  <c r="S163" i="1"/>
  <c r="U163" i="1" s="1"/>
  <c r="P148" i="1"/>
  <c r="S148" i="1" s="1"/>
  <c r="U148" i="1" s="1"/>
  <c r="K148" i="1"/>
  <c r="W6" i="3"/>
  <c r="K215" i="1"/>
  <c r="K205" i="1"/>
  <c r="P205" i="1"/>
  <c r="S205" i="1"/>
  <c r="U205" i="1" s="1"/>
  <c r="P203" i="1"/>
  <c r="S203" i="1"/>
  <c r="U203" i="1"/>
  <c r="K203" i="1"/>
  <c r="K175" i="1"/>
  <c r="P175" i="1"/>
  <c r="S175" i="1"/>
  <c r="U175" i="1" s="1"/>
  <c r="P169" i="1"/>
  <c r="S169" i="1"/>
  <c r="U169" i="1"/>
  <c r="K169" i="1"/>
  <c r="P160" i="1"/>
  <c r="S160" i="1" s="1"/>
  <c r="U160" i="1" s="1"/>
  <c r="K160" i="1"/>
  <c r="J112" i="1"/>
  <c r="P112" i="1"/>
  <c r="S112" i="1"/>
  <c r="P213" i="1"/>
  <c r="S213" i="1"/>
  <c r="U213" i="1" s="1"/>
  <c r="K209" i="1"/>
  <c r="P209" i="1"/>
  <c r="S209" i="1" s="1"/>
  <c r="U209" i="1" s="1"/>
  <c r="K177" i="1"/>
  <c r="P177" i="1"/>
  <c r="S177" i="1"/>
  <c r="U177" i="1" s="1"/>
  <c r="I108" i="1"/>
  <c r="P108" i="1"/>
  <c r="S108" i="1" s="1"/>
  <c r="I49" i="3"/>
  <c r="I25" i="3"/>
  <c r="N25" i="3"/>
  <c r="P211" i="1"/>
  <c r="S211" i="1" s="1"/>
  <c r="U211" i="1" s="1"/>
  <c r="P188" i="1"/>
  <c r="S188" i="1" s="1"/>
  <c r="U188" i="1" s="1"/>
  <c r="K188" i="1"/>
  <c r="P174" i="1"/>
  <c r="S174" i="1"/>
  <c r="U174" i="1" s="1"/>
  <c r="K174" i="1"/>
  <c r="K33" i="3"/>
  <c r="N33" i="3"/>
  <c r="K198" i="1"/>
  <c r="P198" i="1"/>
  <c r="S198" i="1" s="1"/>
  <c r="U198" i="1" s="1"/>
  <c r="K190" i="1"/>
  <c r="P190" i="1"/>
  <c r="S190" i="1" s="1"/>
  <c r="U190" i="1" s="1"/>
  <c r="P179" i="1"/>
  <c r="S179" i="1"/>
  <c r="U179" i="1" s="1"/>
  <c r="J179" i="1"/>
  <c r="K162" i="1"/>
  <c r="P162" i="1"/>
  <c r="S162" i="1" s="1"/>
  <c r="U162" i="1" s="1"/>
  <c r="K140" i="1"/>
  <c r="P140" i="1"/>
  <c r="S140" i="1" s="1"/>
  <c r="U140" i="1" s="1"/>
  <c r="K138" i="1"/>
  <c r="P138" i="1"/>
  <c r="S138" i="1" s="1"/>
  <c r="U138" i="1" s="1"/>
  <c r="K132" i="1"/>
  <c r="P132" i="1"/>
  <c r="S132" i="1" s="1"/>
  <c r="U132" i="1" s="1"/>
  <c r="K130" i="1"/>
  <c r="P130" i="1"/>
  <c r="S130" i="1" s="1"/>
  <c r="U130" i="1" s="1"/>
  <c r="J124" i="1"/>
  <c r="P124" i="1"/>
  <c r="S124" i="1" s="1"/>
  <c r="U124" i="1" s="1"/>
  <c r="P192" i="1"/>
  <c r="S192" i="1"/>
  <c r="U192" i="1" s="1"/>
  <c r="K192" i="1"/>
  <c r="P168" i="1"/>
  <c r="S168" i="1"/>
  <c r="U168" i="1" s="1"/>
  <c r="K168" i="1"/>
  <c r="P153" i="1"/>
  <c r="S153" i="1"/>
  <c r="U153" i="1" s="1"/>
  <c r="I153" i="1"/>
  <c r="K146" i="1"/>
  <c r="P146" i="1"/>
  <c r="S146" i="1" s="1"/>
  <c r="U146" i="1" s="1"/>
  <c r="K154" i="1"/>
  <c r="P154" i="1"/>
  <c r="S154" i="1" s="1"/>
  <c r="U154" i="1" s="1"/>
  <c r="W14" i="3"/>
  <c r="W11" i="3"/>
  <c r="P136" i="1"/>
  <c r="S136" i="1"/>
  <c r="U136" i="1" s="1"/>
  <c r="K136" i="1"/>
  <c r="P128" i="1"/>
  <c r="S128" i="1" s="1"/>
  <c r="U128" i="1" s="1"/>
  <c r="K128" i="1"/>
  <c r="K114" i="1"/>
  <c r="P114" i="1"/>
  <c r="S114" i="1" s="1"/>
  <c r="U114" i="1" s="1"/>
  <c r="W7" i="3"/>
  <c r="K158" i="1"/>
  <c r="P158" i="1"/>
  <c r="S158" i="1"/>
  <c r="U158" i="1" s="1"/>
  <c r="P152" i="1"/>
  <c r="S152" i="1" s="1"/>
  <c r="U152" i="1"/>
  <c r="K152" i="1"/>
  <c r="K142" i="1"/>
  <c r="P142" i="1"/>
  <c r="S142" i="1"/>
  <c r="U142" i="1" s="1"/>
  <c r="K134" i="1"/>
  <c r="P134" i="1"/>
  <c r="S134" i="1"/>
  <c r="U134" i="1" s="1"/>
  <c r="K126" i="1"/>
  <c r="P126" i="1"/>
  <c r="S126" i="1"/>
  <c r="U126" i="1" s="1"/>
  <c r="P22" i="3"/>
  <c r="S22" i="3" s="1"/>
  <c r="P155" i="1"/>
  <c r="S155" i="1" s="1"/>
  <c r="U155" i="1" s="1"/>
  <c r="K150" i="1"/>
  <c r="P150" i="1"/>
  <c r="S150" i="1" s="1"/>
  <c r="U150" i="1" s="1"/>
  <c r="K144" i="1"/>
  <c r="P144" i="1"/>
  <c r="S144" i="1" s="1"/>
  <c r="U144" i="1" s="1"/>
  <c r="K137" i="1"/>
  <c r="K129" i="1"/>
  <c r="K113" i="1"/>
  <c r="P113" i="1"/>
  <c r="S113" i="1" s="1"/>
  <c r="U113" i="1"/>
  <c r="W2" i="1"/>
  <c r="W8" i="1"/>
  <c r="P116" i="1"/>
  <c r="S116" i="1"/>
  <c r="U116" i="1" s="1"/>
  <c r="P122" i="1"/>
  <c r="W3" i="1"/>
  <c r="P25" i="1"/>
  <c r="S25" i="1" s="1"/>
  <c r="P41" i="1"/>
  <c r="S41" i="1"/>
  <c r="P49" i="1"/>
  <c r="S49" i="1" s="1"/>
  <c r="P57" i="1"/>
  <c r="S57" i="1" s="1"/>
  <c r="P66" i="1"/>
  <c r="S66" i="1" s="1"/>
  <c r="P74" i="1"/>
  <c r="S74" i="1"/>
  <c r="P84" i="1"/>
  <c r="S84" i="1" s="1"/>
  <c r="P92" i="1"/>
  <c r="S92" i="1" s="1"/>
  <c r="P100" i="1"/>
  <c r="S100" i="1" s="1"/>
  <c r="W4" i="1"/>
  <c r="W12" i="1"/>
  <c r="W15" i="1"/>
  <c r="P65" i="1"/>
  <c r="S65" i="1"/>
  <c r="P107" i="1"/>
  <c r="S107" i="1"/>
  <c r="W5" i="1"/>
  <c r="W9" i="1"/>
  <c r="P22" i="1"/>
  <c r="S22" i="1"/>
  <c r="P82" i="1"/>
  <c r="S82" i="1"/>
  <c r="W6" i="1"/>
  <c r="W10" i="1"/>
  <c r="W13" i="1"/>
  <c r="P81" i="1"/>
  <c r="S81" i="1"/>
  <c r="P120" i="1"/>
  <c r="S120" i="1" s="1"/>
  <c r="U120" i="1" s="1"/>
  <c r="W14" i="1"/>
  <c r="E33" i="1"/>
  <c r="W7" i="1"/>
  <c r="E40" i="1"/>
  <c r="E23" i="1"/>
  <c r="G22" i="1"/>
  <c r="I22" i="1"/>
  <c r="G24" i="1"/>
  <c r="I24" i="1"/>
  <c r="E30" i="1"/>
  <c r="G32" i="1"/>
  <c r="I32" i="1"/>
  <c r="E38" i="1"/>
  <c r="E46" i="1"/>
  <c r="G48" i="1"/>
  <c r="I48" i="1"/>
  <c r="E54" i="1"/>
  <c r="G56" i="1"/>
  <c r="I56" i="1"/>
  <c r="E63" i="1"/>
  <c r="G65" i="1"/>
  <c r="I65" i="1"/>
  <c r="E71" i="1"/>
  <c r="G73" i="1"/>
  <c r="I73" i="1"/>
  <c r="E80" i="1"/>
  <c r="G83" i="1"/>
  <c r="I83" i="1"/>
  <c r="E89" i="1"/>
  <c r="G91" i="1"/>
  <c r="I91" i="1"/>
  <c r="E97" i="1"/>
  <c r="G99" i="1"/>
  <c r="I99" i="1"/>
  <c r="E105" i="1"/>
  <c r="G107" i="1"/>
  <c r="I107" i="1"/>
  <c r="G119" i="1"/>
  <c r="E121" i="1"/>
  <c r="F121" i="1"/>
  <c r="G21" i="1"/>
  <c r="H21" i="1"/>
  <c r="E29" i="1"/>
  <c r="F29" i="1"/>
  <c r="G31" i="1"/>
  <c r="I31" i="1"/>
  <c r="E37" i="1"/>
  <c r="G39" i="1"/>
  <c r="I39" i="1"/>
  <c r="E45" i="1"/>
  <c r="G47" i="1"/>
  <c r="I47" i="1"/>
  <c r="E53" i="1"/>
  <c r="G55" i="1"/>
  <c r="I55" i="1"/>
  <c r="E62" i="1"/>
  <c r="G64" i="1"/>
  <c r="I64" i="1"/>
  <c r="E70" i="1"/>
  <c r="G72" i="1"/>
  <c r="I72" i="1"/>
  <c r="E79" i="1"/>
  <c r="G81" i="1"/>
  <c r="I81" i="1"/>
  <c r="G82" i="1"/>
  <c r="I82" i="1"/>
  <c r="E88" i="1"/>
  <c r="G90" i="1"/>
  <c r="I90" i="1"/>
  <c r="E96" i="1"/>
  <c r="G98" i="1"/>
  <c r="I98" i="1"/>
  <c r="E104" i="1"/>
  <c r="G106" i="1"/>
  <c r="I106" i="1"/>
  <c r="E28" i="1"/>
  <c r="F28" i="1"/>
  <c r="G28" i="1"/>
  <c r="E36" i="1"/>
  <c r="E44" i="1"/>
  <c r="E52" i="1"/>
  <c r="E61" i="1"/>
  <c r="E69" i="1"/>
  <c r="E78" i="1"/>
  <c r="E87" i="1"/>
  <c r="E95" i="1"/>
  <c r="E103" i="1"/>
  <c r="E27" i="1"/>
  <c r="G29" i="1"/>
  <c r="E35" i="1"/>
  <c r="E43" i="1"/>
  <c r="E51" i="1"/>
  <c r="E60" i="1"/>
  <c r="E68" i="1"/>
  <c r="E76" i="1"/>
  <c r="E77" i="1"/>
  <c r="E86" i="1"/>
  <c r="E94" i="1"/>
  <c r="E102" i="1"/>
  <c r="E110" i="1"/>
  <c r="F110" i="1"/>
  <c r="G110" i="1"/>
  <c r="E26" i="1"/>
  <c r="F26" i="1"/>
  <c r="G26" i="1"/>
  <c r="I26" i="1"/>
  <c r="E34" i="1"/>
  <c r="E42" i="1"/>
  <c r="E50" i="1"/>
  <c r="E58" i="1"/>
  <c r="E59" i="1"/>
  <c r="F59" i="1"/>
  <c r="G59" i="1"/>
  <c r="I59" i="1"/>
  <c r="E67" i="1"/>
  <c r="E75" i="1"/>
  <c r="F75" i="1"/>
  <c r="G75" i="1"/>
  <c r="I75" i="1"/>
  <c r="E85" i="1"/>
  <c r="E93" i="1"/>
  <c r="E101" i="1"/>
  <c r="E109" i="1"/>
  <c r="G111" i="1"/>
  <c r="G115" i="1"/>
  <c r="E117" i="1"/>
  <c r="G123" i="1"/>
  <c r="I28" i="1"/>
  <c r="P28" i="1"/>
  <c r="S28" i="1" s="1"/>
  <c r="F34" i="1"/>
  <c r="G34" i="1"/>
  <c r="E17" i="4"/>
  <c r="F60" i="1"/>
  <c r="G60" i="1"/>
  <c r="E41" i="4"/>
  <c r="F27" i="1"/>
  <c r="G27" i="1"/>
  <c r="E12" i="4"/>
  <c r="F78" i="1"/>
  <c r="G78" i="1"/>
  <c r="E57" i="4"/>
  <c r="F44" i="1"/>
  <c r="G44" i="1"/>
  <c r="E27" i="4"/>
  <c r="F96" i="1"/>
  <c r="G96" i="1"/>
  <c r="E73" i="4"/>
  <c r="F40" i="1"/>
  <c r="G40" i="1"/>
  <c r="E23" i="4"/>
  <c r="P21" i="1"/>
  <c r="P72" i="1"/>
  <c r="S72" i="1" s="1"/>
  <c r="P56" i="1"/>
  <c r="S56" i="1"/>
  <c r="K123" i="1"/>
  <c r="P123" i="1"/>
  <c r="S123" i="1"/>
  <c r="U123" i="1" s="1"/>
  <c r="F93" i="1"/>
  <c r="G93" i="1"/>
  <c r="E70" i="4"/>
  <c r="F86" i="1"/>
  <c r="G86" i="1"/>
  <c r="E63" i="4"/>
  <c r="F62" i="1"/>
  <c r="G62" i="1"/>
  <c r="E43" i="4"/>
  <c r="F97" i="1"/>
  <c r="G97" i="1"/>
  <c r="E74" i="4"/>
  <c r="F63" i="1"/>
  <c r="G63" i="1"/>
  <c r="E44" i="4"/>
  <c r="F30" i="1"/>
  <c r="G30" i="1"/>
  <c r="E13" i="4"/>
  <c r="P64" i="1"/>
  <c r="S64" i="1"/>
  <c r="P48" i="1"/>
  <c r="S48" i="1" s="1"/>
  <c r="P26" i="1"/>
  <c r="S26" i="1" s="1"/>
  <c r="F117" i="1"/>
  <c r="E90" i="4"/>
  <c r="F58" i="1"/>
  <c r="E176" i="4"/>
  <c r="F51" i="1"/>
  <c r="G51" i="1"/>
  <c r="E34" i="4"/>
  <c r="F103" i="1"/>
  <c r="G103" i="1"/>
  <c r="E80" i="4"/>
  <c r="F69" i="1"/>
  <c r="G69" i="1"/>
  <c r="E50" i="4"/>
  <c r="F36" i="1"/>
  <c r="G36" i="1"/>
  <c r="E19" i="4"/>
  <c r="F88" i="1"/>
  <c r="G88" i="1"/>
  <c r="E65" i="4"/>
  <c r="P55" i="1"/>
  <c r="S55" i="1"/>
  <c r="P115" i="1"/>
  <c r="S115" i="1"/>
  <c r="U115" i="1" s="1"/>
  <c r="K115" i="1"/>
  <c r="F85" i="1"/>
  <c r="G85" i="1"/>
  <c r="E62" i="4"/>
  <c r="I110" i="1"/>
  <c r="P110" i="1"/>
  <c r="S110" i="1"/>
  <c r="F77" i="1"/>
  <c r="G77" i="1"/>
  <c r="E56" i="4"/>
  <c r="F53" i="1"/>
  <c r="G53" i="1"/>
  <c r="E36" i="4"/>
  <c r="F89" i="1"/>
  <c r="G89" i="1"/>
  <c r="E66" i="4"/>
  <c r="F54" i="1"/>
  <c r="G54" i="1"/>
  <c r="E37" i="4"/>
  <c r="P47" i="1"/>
  <c r="S47" i="1"/>
  <c r="P99" i="1"/>
  <c r="S99" i="1"/>
  <c r="P32" i="1"/>
  <c r="S32" i="1"/>
  <c r="P75" i="1"/>
  <c r="S75" i="1" s="1"/>
  <c r="I32" i="3"/>
  <c r="N32" i="3"/>
  <c r="K111" i="1"/>
  <c r="P111" i="1"/>
  <c r="S111" i="1" s="1"/>
  <c r="F50" i="1"/>
  <c r="G50" i="1"/>
  <c r="E33" i="4"/>
  <c r="F76" i="1"/>
  <c r="E177" i="4"/>
  <c r="F43" i="1"/>
  <c r="G43" i="1"/>
  <c r="E26" i="4"/>
  <c r="F95" i="1"/>
  <c r="G95" i="1"/>
  <c r="E72" i="4"/>
  <c r="F61" i="1"/>
  <c r="G61" i="1"/>
  <c r="E42" i="4"/>
  <c r="P106" i="1"/>
  <c r="S106" i="1" s="1"/>
  <c r="P39" i="1"/>
  <c r="S39" i="1" s="1"/>
  <c r="P91" i="1"/>
  <c r="S91" i="1"/>
  <c r="P24" i="1"/>
  <c r="S24" i="1" s="1"/>
  <c r="F109" i="1"/>
  <c r="G109" i="1"/>
  <c r="E85" i="4"/>
  <c r="F102" i="1"/>
  <c r="G102" i="1"/>
  <c r="E79" i="4"/>
  <c r="F79" i="1"/>
  <c r="G79" i="1"/>
  <c r="E58" i="4"/>
  <c r="F45" i="1"/>
  <c r="G45" i="1"/>
  <c r="E28" i="4"/>
  <c r="J119" i="1"/>
  <c r="P119" i="1"/>
  <c r="S119" i="1"/>
  <c r="U119" i="1" s="1"/>
  <c r="F80" i="1"/>
  <c r="G80" i="1"/>
  <c r="E59" i="4"/>
  <c r="F46" i="1"/>
  <c r="G46" i="1"/>
  <c r="E29" i="4"/>
  <c r="P98" i="1"/>
  <c r="S98" i="1" s="1"/>
  <c r="P31" i="1"/>
  <c r="S31" i="1" s="1"/>
  <c r="P83" i="1"/>
  <c r="S83" i="1" s="1"/>
  <c r="P59" i="1"/>
  <c r="S59" i="1"/>
  <c r="F42" i="1"/>
  <c r="G42" i="1"/>
  <c r="E25" i="4"/>
  <c r="F68" i="1"/>
  <c r="G68" i="1"/>
  <c r="E49" i="4"/>
  <c r="F35" i="1"/>
  <c r="G35" i="1"/>
  <c r="E18" i="4"/>
  <c r="F87" i="1"/>
  <c r="G87" i="1"/>
  <c r="E64" i="4"/>
  <c r="F52" i="1"/>
  <c r="G52" i="1"/>
  <c r="E35" i="4"/>
  <c r="F104" i="1"/>
  <c r="G104" i="1"/>
  <c r="E81" i="4"/>
  <c r="F23" i="1"/>
  <c r="E175" i="4"/>
  <c r="F33" i="1"/>
  <c r="G33" i="1"/>
  <c r="E16" i="4"/>
  <c r="P90" i="1"/>
  <c r="S90" i="1"/>
  <c r="P73" i="1"/>
  <c r="S73" i="1"/>
  <c r="F101" i="1"/>
  <c r="G101" i="1"/>
  <c r="E78" i="4"/>
  <c r="F67" i="1"/>
  <c r="G67" i="1"/>
  <c r="E48" i="4"/>
  <c r="F94" i="1"/>
  <c r="G94" i="1"/>
  <c r="E71" i="4"/>
  <c r="I29" i="1"/>
  <c r="P29" i="1"/>
  <c r="S29" i="1" s="1"/>
  <c r="F70" i="1"/>
  <c r="G70" i="1"/>
  <c r="E51" i="4"/>
  <c r="F37" i="1"/>
  <c r="G37" i="1"/>
  <c r="E20" i="4"/>
  <c r="F105" i="1"/>
  <c r="G105" i="1"/>
  <c r="E82" i="4"/>
  <c r="F71" i="1"/>
  <c r="G71" i="1"/>
  <c r="E52" i="4"/>
  <c r="F38" i="1"/>
  <c r="G38" i="1"/>
  <c r="E21" i="4"/>
  <c r="I37" i="1"/>
  <c r="P37" i="1"/>
  <c r="S37" i="1"/>
  <c r="I67" i="1"/>
  <c r="P67" i="1"/>
  <c r="S67" i="1" s="1"/>
  <c r="I33" i="1"/>
  <c r="P33" i="1"/>
  <c r="S33" i="1" s="1"/>
  <c r="I87" i="1"/>
  <c r="P87" i="1"/>
  <c r="S87" i="1" s="1"/>
  <c r="I109" i="1"/>
  <c r="P109" i="1"/>
  <c r="S109" i="1"/>
  <c r="I103" i="1"/>
  <c r="P103" i="1"/>
  <c r="S103" i="1"/>
  <c r="I97" i="1"/>
  <c r="P97" i="1"/>
  <c r="S97" i="1"/>
  <c r="I95" i="1"/>
  <c r="P95" i="1"/>
  <c r="S95" i="1" s="1"/>
  <c r="I40" i="1"/>
  <c r="P40" i="1"/>
  <c r="S40" i="1"/>
  <c r="I27" i="1"/>
  <c r="P27" i="1"/>
  <c r="S27" i="1" s="1"/>
  <c r="I53" i="1"/>
  <c r="P53" i="1"/>
  <c r="S53" i="1" s="1"/>
  <c r="I38" i="1"/>
  <c r="P38" i="1"/>
  <c r="S38" i="1" s="1"/>
  <c r="I70" i="1"/>
  <c r="P70" i="1"/>
  <c r="S70" i="1"/>
  <c r="I101" i="1"/>
  <c r="P101" i="1"/>
  <c r="S101" i="1"/>
  <c r="D16" i="1"/>
  <c r="D19" i="1" s="1"/>
  <c r="G23" i="1"/>
  <c r="D15" i="1"/>
  <c r="C19" i="1"/>
  <c r="I35" i="1"/>
  <c r="P35" i="1"/>
  <c r="S35" i="1"/>
  <c r="I45" i="1"/>
  <c r="P45" i="1"/>
  <c r="S45" i="1"/>
  <c r="I88" i="1"/>
  <c r="P88" i="1"/>
  <c r="S88" i="1" s="1"/>
  <c r="I51" i="1"/>
  <c r="P51" i="1"/>
  <c r="S51" i="1"/>
  <c r="I62" i="1"/>
  <c r="P62" i="1"/>
  <c r="S62" i="1"/>
  <c r="I78" i="1"/>
  <c r="P78" i="1"/>
  <c r="S78" i="1" s="1"/>
  <c r="I77" i="1"/>
  <c r="P77" i="1"/>
  <c r="S77" i="1" s="1"/>
  <c r="I43" i="1"/>
  <c r="P43" i="1"/>
  <c r="S43" i="1"/>
  <c r="I54" i="1"/>
  <c r="P54" i="1"/>
  <c r="S54" i="1"/>
  <c r="I96" i="1"/>
  <c r="P96" i="1"/>
  <c r="S96" i="1"/>
  <c r="I60" i="1"/>
  <c r="P60" i="1"/>
  <c r="S60" i="1" s="1"/>
  <c r="I61" i="1"/>
  <c r="P61" i="1"/>
  <c r="S61" i="1"/>
  <c r="I104" i="1"/>
  <c r="P104" i="1"/>
  <c r="S104" i="1"/>
  <c r="I68" i="1"/>
  <c r="P68" i="1"/>
  <c r="S68" i="1" s="1"/>
  <c r="I46" i="1"/>
  <c r="P46" i="1"/>
  <c r="S46" i="1" s="1"/>
  <c r="I79" i="1"/>
  <c r="P79" i="1"/>
  <c r="S79" i="1"/>
  <c r="P36" i="1"/>
  <c r="S36" i="1" s="1"/>
  <c r="I36" i="1"/>
  <c r="G58" i="1"/>
  <c r="I30" i="1"/>
  <c r="P30" i="1"/>
  <c r="S30" i="1"/>
  <c r="I86" i="1"/>
  <c r="P86" i="1"/>
  <c r="S86" i="1" s="1"/>
  <c r="I71" i="1"/>
  <c r="P71" i="1"/>
  <c r="S71" i="1" s="1"/>
  <c r="G76" i="1"/>
  <c r="I89" i="1"/>
  <c r="P89" i="1"/>
  <c r="S89" i="1" s="1"/>
  <c r="I85" i="1"/>
  <c r="P85" i="1"/>
  <c r="S85" i="1"/>
  <c r="I44" i="1"/>
  <c r="P44" i="1"/>
  <c r="S44" i="1"/>
  <c r="I34" i="1"/>
  <c r="P34" i="1"/>
  <c r="S34" i="1" s="1"/>
  <c r="I50" i="1"/>
  <c r="P50" i="1"/>
  <c r="S50" i="1" s="1"/>
  <c r="I105" i="1"/>
  <c r="P105" i="1"/>
  <c r="S105" i="1" s="1"/>
  <c r="P94" i="1"/>
  <c r="S94" i="1" s="1"/>
  <c r="H94" i="1"/>
  <c r="I52" i="1"/>
  <c r="P52" i="1"/>
  <c r="S52" i="1"/>
  <c r="I42" i="1"/>
  <c r="P42" i="1"/>
  <c r="S42" i="1" s="1"/>
  <c r="I80" i="1"/>
  <c r="P80" i="1"/>
  <c r="S80" i="1"/>
  <c r="P102" i="1"/>
  <c r="S102" i="1"/>
  <c r="I102" i="1"/>
  <c r="I69" i="1"/>
  <c r="P69" i="1"/>
  <c r="S69" i="1" s="1"/>
  <c r="G117" i="1"/>
  <c r="I63" i="1"/>
  <c r="P63" i="1"/>
  <c r="S63" i="1"/>
  <c r="I93" i="1"/>
  <c r="P93" i="1"/>
  <c r="S93" i="1" s="1"/>
  <c r="I76" i="1"/>
  <c r="P76" i="1"/>
  <c r="S76" i="1"/>
  <c r="I58" i="1"/>
  <c r="P58" i="1"/>
  <c r="S58" i="1"/>
  <c r="I23" i="1"/>
  <c r="P23" i="1"/>
  <c r="S23" i="1" s="1"/>
  <c r="P117" i="1"/>
  <c r="S117" i="1"/>
  <c r="U117" i="1" s="1"/>
  <c r="K117" i="1"/>
  <c r="K215" i="3"/>
  <c r="P215" i="3"/>
  <c r="S215" i="3" s="1"/>
  <c r="U215" i="3" s="1"/>
  <c r="K213" i="3"/>
  <c r="P213" i="3"/>
  <c r="S213" i="3" s="1"/>
  <c r="U213" i="3" s="1"/>
  <c r="K216" i="3"/>
  <c r="P216" i="3"/>
  <c r="S216" i="3"/>
  <c r="U216" i="3" s="1"/>
  <c r="D15" i="3"/>
  <c r="C19" i="3"/>
  <c r="G212" i="3"/>
  <c r="D16" i="3"/>
  <c r="D19" i="3"/>
  <c r="P13" i="2"/>
  <c r="H13" i="2"/>
  <c r="F13" i="2"/>
  <c r="O13" i="2"/>
  <c r="M13" i="2"/>
  <c r="D13" i="2"/>
  <c r="K13" i="2"/>
  <c r="P195" i="3"/>
  <c r="P183" i="3"/>
  <c r="P27" i="3"/>
  <c r="S27" i="3" s="1"/>
  <c r="P151" i="3"/>
  <c r="S151" i="3" s="1"/>
  <c r="U151" i="3" s="1"/>
  <c r="P97" i="3"/>
  <c r="P144" i="3"/>
  <c r="S144" i="3"/>
  <c r="U144" i="3" s="1"/>
  <c r="P157" i="3"/>
  <c r="S157" i="3"/>
  <c r="U157" i="3" s="1"/>
  <c r="P201" i="3"/>
  <c r="S201" i="3"/>
  <c r="U201" i="3" s="1"/>
  <c r="P146" i="3"/>
  <c r="S146" i="3" s="1"/>
  <c r="U146" i="3" s="1"/>
  <c r="P163" i="3"/>
  <c r="S163" i="3"/>
  <c r="U163" i="3" s="1"/>
  <c r="P189" i="3"/>
  <c r="S189" i="3" s="1"/>
  <c r="U189" i="3" s="1"/>
  <c r="P206" i="3"/>
  <c r="P186" i="3"/>
  <c r="P168" i="3"/>
  <c r="S168" i="3" s="1"/>
  <c r="U168" i="3"/>
  <c r="P155" i="3"/>
  <c r="S155" i="3" s="1"/>
  <c r="U155" i="3" s="1"/>
  <c r="P154" i="3"/>
  <c r="S154" i="3" s="1"/>
  <c r="U154" i="3"/>
  <c r="P153" i="3"/>
  <c r="S153" i="3" s="1"/>
  <c r="U153" i="3" s="1"/>
  <c r="P149" i="3"/>
  <c r="P118" i="3"/>
  <c r="S118" i="3" s="1"/>
  <c r="U118" i="3" s="1"/>
  <c r="P57" i="3"/>
  <c r="S57" i="3"/>
  <c r="P26" i="3"/>
  <c r="S26" i="3" s="1"/>
  <c r="P164" i="3"/>
  <c r="S164" i="3"/>
  <c r="U164" i="3" s="1"/>
  <c r="P188" i="3"/>
  <c r="S188" i="3"/>
  <c r="U188" i="3"/>
  <c r="P36" i="3"/>
  <c r="S36" i="3" s="1"/>
  <c r="P193" i="3"/>
  <c r="P172" i="3"/>
  <c r="S172" i="3" s="1"/>
  <c r="U172" i="3" s="1"/>
  <c r="W4" i="3"/>
  <c r="P184" i="3"/>
  <c r="P176" i="3"/>
  <c r="S176" i="3"/>
  <c r="U176" i="3" s="1"/>
  <c r="P143" i="3"/>
  <c r="P134" i="3"/>
  <c r="S134" i="3" s="1"/>
  <c r="U134" i="3"/>
  <c r="P83" i="3"/>
  <c r="S83" i="3" s="1"/>
  <c r="P81" i="3"/>
  <c r="S81" i="3" s="1"/>
  <c r="P54" i="3"/>
  <c r="S54" i="3"/>
  <c r="P29" i="3"/>
  <c r="S29" i="3"/>
  <c r="P130" i="3"/>
  <c r="S130" i="3" s="1"/>
  <c r="U130" i="3" s="1"/>
  <c r="P200" i="3"/>
  <c r="S200" i="3"/>
  <c r="U200" i="3"/>
  <c r="P138" i="3"/>
  <c r="S138" i="3"/>
  <c r="U138" i="3"/>
  <c r="P158" i="3"/>
  <c r="S158" i="3" s="1"/>
  <c r="U158" i="3" s="1"/>
  <c r="P179" i="3"/>
  <c r="S179" i="3"/>
  <c r="U179" i="3" s="1"/>
  <c r="P211" i="3"/>
  <c r="S211" i="3" s="1"/>
  <c r="U211" i="3" s="1"/>
  <c r="P162" i="3"/>
  <c r="S162" i="3" s="1"/>
  <c r="U162" i="3" s="1"/>
  <c r="P207" i="3"/>
  <c r="S207" i="3" s="1"/>
  <c r="U207" i="3"/>
  <c r="P210" i="3"/>
  <c r="S210" i="3"/>
  <c r="U210" i="3" s="1"/>
  <c r="P203" i="3"/>
  <c r="S203" i="3"/>
  <c r="U203" i="3" s="1"/>
  <c r="P202" i="3"/>
  <c r="S202" i="3"/>
  <c r="U202" i="3"/>
  <c r="P190" i="3"/>
  <c r="S190" i="3" s="1"/>
  <c r="U190" i="3" s="1"/>
  <c r="P180" i="3"/>
  <c r="S180" i="3"/>
  <c r="U180" i="3" s="1"/>
  <c r="P160" i="3"/>
  <c r="S160" i="3" s="1"/>
  <c r="U160" i="3" s="1"/>
  <c r="P114" i="3"/>
  <c r="S114" i="3" s="1"/>
  <c r="U114" i="3"/>
  <c r="P98" i="3"/>
  <c r="S98" i="3" s="1"/>
  <c r="P73" i="3"/>
  <c r="S73" i="3"/>
  <c r="P37" i="3"/>
  <c r="S37" i="3" s="1"/>
  <c r="P123" i="3"/>
  <c r="S123" i="3"/>
  <c r="U123" i="3"/>
  <c r="P80" i="3"/>
  <c r="S80" i="3"/>
  <c r="P79" i="3"/>
  <c r="S79" i="3" s="1"/>
  <c r="P141" i="3"/>
  <c r="S141" i="3" s="1"/>
  <c r="U141" i="3" s="1"/>
  <c r="P86" i="3"/>
  <c r="S86" i="3" s="1"/>
  <c r="P52" i="3"/>
  <c r="S52" i="3" s="1"/>
  <c r="P111" i="3"/>
  <c r="S111" i="3"/>
  <c r="P107" i="3"/>
  <c r="S107" i="3"/>
  <c r="P93" i="3"/>
  <c r="S93" i="3" s="1"/>
  <c r="P55" i="3"/>
  <c r="S55" i="3"/>
  <c r="P120" i="3"/>
  <c r="S120" i="3" s="1"/>
  <c r="U120" i="3" s="1"/>
  <c r="P25" i="3"/>
  <c r="S25" i="3" s="1"/>
  <c r="P46" i="3"/>
  <c r="S46" i="3"/>
  <c r="P21" i="3"/>
  <c r="S21" i="3"/>
  <c r="P208" i="3"/>
  <c r="S208" i="3" s="1"/>
  <c r="U208" i="3" s="1"/>
  <c r="P89" i="3"/>
  <c r="S89" i="3" s="1"/>
  <c r="P185" i="3"/>
  <c r="P102" i="3"/>
  <c r="S102" i="3" s="1"/>
  <c r="P101" i="3"/>
  <c r="S101" i="3" s="1"/>
  <c r="P100" i="3"/>
  <c r="S100" i="3" s="1"/>
  <c r="P215" i="1"/>
  <c r="S215" i="1"/>
  <c r="U215" i="1" s="1"/>
  <c r="P194" i="1"/>
  <c r="P185" i="1"/>
  <c r="P183" i="1"/>
  <c r="K212" i="3"/>
  <c r="P212" i="3"/>
  <c r="S212" i="3" s="1"/>
  <c r="U212" i="3" s="1"/>
  <c r="C11" i="3"/>
  <c r="C11" i="1"/>
  <c r="C12" i="3"/>
  <c r="D18" i="2"/>
  <c r="C12" i="1"/>
  <c r="F18" i="2"/>
  <c r="K18" i="2"/>
  <c r="H18" i="2"/>
  <c r="C16" i="1" l="1"/>
  <c r="D18" i="1" s="1"/>
  <c r="C16" i="3"/>
  <c r="D18" i="3" s="1"/>
  <c r="O112" i="1"/>
  <c r="O200" i="1"/>
  <c r="O120" i="1"/>
  <c r="O21" i="1"/>
  <c r="O188" i="1"/>
  <c r="O141" i="1"/>
  <c r="O116" i="1"/>
  <c r="O190" i="1"/>
  <c r="O129" i="1"/>
  <c r="O136" i="1"/>
  <c r="O154" i="1"/>
  <c r="O202" i="1"/>
  <c r="O137" i="1"/>
  <c r="O117" i="1"/>
  <c r="O206" i="1"/>
  <c r="O22" i="1"/>
  <c r="O158" i="1"/>
  <c r="O133" i="1"/>
  <c r="O214" i="1"/>
  <c r="O185" i="1"/>
  <c r="O114" i="1"/>
  <c r="O128" i="1"/>
  <c r="O145" i="1"/>
  <c r="O179" i="1"/>
  <c r="O155" i="1"/>
  <c r="O198" i="1"/>
  <c r="O199" i="1"/>
  <c r="C15" i="1"/>
  <c r="O138" i="1"/>
  <c r="O212" i="1"/>
  <c r="O160" i="1"/>
  <c r="O168" i="1"/>
  <c r="O163" i="1"/>
  <c r="O131" i="1"/>
  <c r="O178" i="1"/>
  <c r="O180" i="1"/>
  <c r="O195" i="1"/>
  <c r="O186" i="1"/>
  <c r="O58" i="1"/>
  <c r="O127" i="1"/>
  <c r="O169" i="1"/>
  <c r="O213" i="1"/>
  <c r="O184" i="1"/>
  <c r="O176" i="1"/>
  <c r="O143" i="1"/>
  <c r="O201" i="1"/>
  <c r="O197" i="1"/>
  <c r="O118" i="1"/>
  <c r="O175" i="1"/>
  <c r="O76" i="1"/>
  <c r="O187" i="1"/>
  <c r="O162" i="1"/>
  <c r="O122" i="1"/>
  <c r="O164" i="1"/>
  <c r="O210" i="1"/>
  <c r="O159" i="1"/>
  <c r="O139" i="1"/>
  <c r="O130" i="1"/>
  <c r="O144" i="1"/>
  <c r="O172" i="1"/>
  <c r="O119" i="1"/>
  <c r="O125" i="1"/>
  <c r="O177" i="1"/>
  <c r="O193" i="1"/>
  <c r="O196" i="1"/>
  <c r="O194" i="1"/>
  <c r="O167" i="1"/>
  <c r="O204" i="1"/>
  <c r="O157" i="1"/>
  <c r="O161" i="1"/>
  <c r="O142" i="1"/>
  <c r="O147" i="1"/>
  <c r="O170" i="1"/>
  <c r="O81" i="1"/>
  <c r="O165" i="1"/>
  <c r="O209" i="1"/>
  <c r="O191" i="1"/>
  <c r="O132" i="1"/>
  <c r="O134" i="1"/>
  <c r="O115" i="1"/>
  <c r="O140" i="1"/>
  <c r="O150" i="1"/>
  <c r="O148" i="1"/>
  <c r="O123" i="1"/>
  <c r="O216" i="1"/>
  <c r="O166" i="1"/>
  <c r="O126" i="1"/>
  <c r="O156" i="1"/>
  <c r="O135" i="1"/>
  <c r="O203" i="1"/>
  <c r="O153" i="1"/>
  <c r="O171" i="1"/>
  <c r="O181" i="1"/>
  <c r="O182" i="1"/>
  <c r="O151" i="1"/>
  <c r="O189" i="1"/>
  <c r="O192" i="1"/>
  <c r="O124" i="1"/>
  <c r="O208" i="1"/>
  <c r="O152" i="1"/>
  <c r="O23" i="1"/>
  <c r="O146" i="1"/>
  <c r="O211" i="1"/>
  <c r="O205" i="1"/>
  <c r="O207" i="1"/>
  <c r="O173" i="1"/>
  <c r="O121" i="1"/>
  <c r="O215" i="1"/>
  <c r="O174" i="1"/>
  <c r="O149" i="1"/>
  <c r="O183" i="1"/>
  <c r="O214" i="3"/>
  <c r="O197" i="3"/>
  <c r="O170" i="3"/>
  <c r="O142" i="3"/>
  <c r="O215" i="3"/>
  <c r="O178" i="3"/>
  <c r="O157" i="3"/>
  <c r="O136" i="3"/>
  <c r="O169" i="3"/>
  <c r="O198" i="3"/>
  <c r="O140" i="3"/>
  <c r="O160" i="3"/>
  <c r="O129" i="3"/>
  <c r="O172" i="3"/>
  <c r="O180" i="3"/>
  <c r="O205" i="3"/>
  <c r="O168" i="3"/>
  <c r="O99" i="3"/>
  <c r="O212" i="3"/>
  <c r="O201" i="3"/>
  <c r="O190" i="3"/>
  <c r="O161" i="3"/>
  <c r="O127" i="3"/>
  <c r="O97" i="3"/>
  <c r="O182" i="3"/>
  <c r="O112" i="3"/>
  <c r="O199" i="3"/>
  <c r="O150" i="3"/>
  <c r="O118" i="3"/>
  <c r="O100" i="3"/>
  <c r="O206" i="3"/>
  <c r="O145" i="3"/>
  <c r="O216" i="3"/>
  <c r="O174" i="3"/>
  <c r="O151" i="3"/>
  <c r="O213" i="3"/>
  <c r="O167" i="3"/>
  <c r="O185" i="3"/>
  <c r="O166" i="3"/>
  <c r="O153" i="3"/>
  <c r="O195" i="3"/>
  <c r="O165" i="3"/>
  <c r="O139" i="3"/>
  <c r="O146" i="3"/>
  <c r="O177" i="3"/>
  <c r="O208" i="3"/>
  <c r="O119" i="3"/>
  <c r="O155" i="3"/>
  <c r="O207" i="3"/>
  <c r="O147" i="3"/>
  <c r="C15" i="3"/>
  <c r="O121" i="3"/>
  <c r="O159" i="3"/>
  <c r="O143" i="3"/>
  <c r="O164" i="3"/>
  <c r="O176" i="3"/>
  <c r="O156" i="3"/>
  <c r="O202" i="3"/>
  <c r="O204" i="3"/>
  <c r="O152" i="3"/>
  <c r="O186" i="3"/>
  <c r="O128" i="3"/>
  <c r="O175" i="3"/>
  <c r="O158" i="3"/>
  <c r="O173" i="3"/>
  <c r="O115" i="3"/>
  <c r="O194" i="3"/>
  <c r="O211" i="3"/>
  <c r="O188" i="3"/>
  <c r="O135" i="3"/>
  <c r="O203" i="3"/>
  <c r="O124" i="3"/>
  <c r="O192" i="3"/>
  <c r="O193" i="3"/>
  <c r="O183" i="3"/>
  <c r="O181" i="3"/>
  <c r="O187" i="3"/>
  <c r="O117" i="3"/>
  <c r="O148" i="3"/>
  <c r="O196" i="3"/>
  <c r="O120" i="3"/>
  <c r="O191" i="3"/>
  <c r="O210" i="3"/>
  <c r="O103" i="3"/>
  <c r="O184" i="3"/>
  <c r="O122" i="3"/>
  <c r="O133" i="3"/>
  <c r="O114" i="3"/>
  <c r="O123" i="3"/>
  <c r="O126" i="3"/>
  <c r="O154" i="3"/>
  <c r="O132" i="3"/>
  <c r="O162" i="3"/>
  <c r="O209" i="3"/>
  <c r="O98" i="3"/>
  <c r="O131" i="3"/>
  <c r="O141" i="3"/>
  <c r="O130" i="3"/>
  <c r="O200" i="3"/>
  <c r="O116" i="3"/>
  <c r="O144" i="3"/>
  <c r="O134" i="3"/>
  <c r="O163" i="3"/>
  <c r="O189" i="3"/>
  <c r="O171" i="3"/>
  <c r="O125" i="3"/>
  <c r="O179" i="3"/>
  <c r="O104" i="3"/>
  <c r="O149" i="3"/>
  <c r="O137" i="3"/>
  <c r="O138" i="3"/>
  <c r="E14" i="1"/>
  <c r="J13" i="2"/>
  <c r="B15" i="2"/>
  <c r="G13" i="2"/>
  <c r="I13" i="2"/>
  <c r="N13" i="2"/>
  <c r="E13" i="2"/>
  <c r="L13" i="2"/>
  <c r="Q13" i="2"/>
  <c r="C13" i="2"/>
  <c r="L18" i="2"/>
  <c r="I18" i="2"/>
  <c r="J18" i="2"/>
  <c r="C18" i="2"/>
  <c r="G18" i="2"/>
  <c r="O6" i="2" l="1"/>
  <c r="O4" i="2"/>
  <c r="O5" i="2"/>
  <c r="O1" i="2"/>
  <c r="O2" i="2"/>
  <c r="O3" i="2"/>
  <c r="C18" i="3"/>
  <c r="F18" i="3"/>
  <c r="F19" i="3" s="1"/>
  <c r="F18" i="1"/>
  <c r="F19" i="1" s="1"/>
  <c r="C18" i="1"/>
  <c r="E18" i="2"/>
  <c r="O117" i="2" l="1"/>
  <c r="O173" i="2"/>
  <c r="O29" i="2"/>
  <c r="O83" i="2"/>
  <c r="O33" i="2"/>
  <c r="O113" i="2"/>
  <c r="O159" i="2"/>
  <c r="O230" i="2"/>
  <c r="O152" i="2"/>
  <c r="O56" i="2"/>
  <c r="O193" i="2"/>
  <c r="O255" i="2"/>
  <c r="O192" i="2"/>
  <c r="O92" i="2"/>
  <c r="O313" i="2"/>
  <c r="O49" i="2"/>
  <c r="O141" i="2"/>
  <c r="O206" i="2"/>
  <c r="O235" i="2"/>
  <c r="O32" i="2"/>
  <c r="O172" i="2"/>
  <c r="O292" i="2"/>
  <c r="O93" i="2"/>
  <c r="O212" i="2"/>
  <c r="O73" i="2"/>
  <c r="O149" i="2"/>
  <c r="O78" i="2"/>
  <c r="O165" i="2"/>
  <c r="O298" i="2"/>
  <c r="O245" i="2"/>
  <c r="O24" i="2"/>
  <c r="O59" i="2"/>
  <c r="O216" i="2"/>
  <c r="O262" i="2"/>
  <c r="O251" i="2"/>
  <c r="O50" i="2"/>
  <c r="O174" i="2"/>
  <c r="O28" i="2"/>
  <c r="O136" i="2"/>
  <c r="O246" i="2"/>
  <c r="O240" i="2"/>
  <c r="O35" i="2"/>
  <c r="O153" i="2"/>
  <c r="O47" i="2"/>
  <c r="O103" i="2"/>
  <c r="O305" i="2"/>
  <c r="O308" i="2"/>
  <c r="O309" i="2"/>
  <c r="O263" i="2"/>
  <c r="O163" i="2"/>
  <c r="O57" i="2"/>
  <c r="O44" i="2"/>
  <c r="O154" i="2"/>
  <c r="O82" i="2"/>
  <c r="O75" i="2"/>
  <c r="O26" i="2"/>
  <c r="O164" i="2"/>
  <c r="O265" i="2"/>
  <c r="O291" i="2"/>
  <c r="O38" i="2"/>
  <c r="O143" i="2"/>
  <c r="O266" i="2"/>
  <c r="O220" i="2"/>
  <c r="O79" i="2"/>
  <c r="O126" i="2"/>
  <c r="O303" i="2"/>
  <c r="O60" i="2"/>
  <c r="O147" i="2"/>
  <c r="O223" i="2"/>
  <c r="O111" i="2"/>
  <c r="O65" i="2"/>
  <c r="O183" i="2"/>
  <c r="O71" i="2"/>
  <c r="O122" i="2"/>
  <c r="O210" i="2"/>
  <c r="O148" i="2"/>
  <c r="O180" i="2"/>
  <c r="O109" i="2"/>
  <c r="O151" i="2"/>
  <c r="O215" i="2"/>
  <c r="O324" i="2"/>
  <c r="O53" i="2"/>
  <c r="O102" i="2"/>
  <c r="O233" i="2"/>
  <c r="O62" i="2"/>
  <c r="O98" i="2"/>
  <c r="O61" i="2"/>
  <c r="O67" i="2"/>
  <c r="O39" i="2"/>
  <c r="O74" i="2"/>
  <c r="O178" i="2"/>
  <c r="O123" i="2"/>
  <c r="O161" i="2"/>
  <c r="O227" i="2"/>
  <c r="O299" i="2"/>
  <c r="O90" i="2"/>
  <c r="O162" i="2"/>
  <c r="O248" i="2"/>
  <c r="O268" i="2"/>
  <c r="O140" i="2"/>
  <c r="O242" i="2"/>
  <c r="O95" i="2"/>
  <c r="O104" i="2"/>
  <c r="O257" i="2"/>
  <c r="O314" i="2"/>
  <c r="O191" i="2"/>
  <c r="O112" i="2"/>
  <c r="O208" i="2"/>
  <c r="O64" i="2"/>
  <c r="O177" i="2"/>
  <c r="O286" i="2"/>
  <c r="O288" i="2"/>
  <c r="O121" i="2"/>
  <c r="O21" i="2"/>
  <c r="O25" i="2"/>
  <c r="O63" i="2"/>
  <c r="O287" i="2"/>
  <c r="O204" i="2"/>
  <c r="O311" i="2"/>
  <c r="O205" i="2"/>
  <c r="O146" i="2"/>
  <c r="O316" i="2"/>
  <c r="O155" i="2"/>
  <c r="O37" i="2"/>
  <c r="O228" i="2"/>
  <c r="O211" i="2"/>
  <c r="O66" i="2"/>
  <c r="O80" i="2"/>
  <c r="O310" i="2"/>
  <c r="O256" i="2"/>
  <c r="O181" i="2"/>
  <c r="O320" i="2"/>
  <c r="O296" i="2"/>
  <c r="O125" i="2"/>
  <c r="O213" i="2"/>
  <c r="O224" i="2"/>
  <c r="O196" i="2"/>
  <c r="O301" i="2"/>
  <c r="O30" i="2"/>
  <c r="O132" i="2"/>
  <c r="O294" i="2"/>
  <c r="O129" i="2"/>
  <c r="O209" i="2"/>
  <c r="O247" i="2"/>
  <c r="O171" i="2"/>
  <c r="O142" i="2"/>
  <c r="O157" i="2"/>
  <c r="O124" i="2"/>
  <c r="O198" i="2"/>
  <c r="O312" i="2"/>
  <c r="O139" i="2"/>
  <c r="O135" i="2"/>
  <c r="O31" i="2"/>
  <c r="O166" i="2"/>
  <c r="O186" i="2"/>
  <c r="O156" i="2"/>
  <c r="O214" i="2"/>
  <c r="O120" i="2"/>
  <c r="O43" i="2"/>
  <c r="O270" i="2"/>
  <c r="O169" i="2"/>
  <c r="O182" i="2"/>
  <c r="O22" i="2"/>
  <c r="O114" i="2"/>
  <c r="O277" i="2"/>
  <c r="O42" i="2"/>
  <c r="O45" i="2"/>
  <c r="O322" i="2"/>
  <c r="O175" i="2"/>
  <c r="O229" i="2"/>
  <c r="O282" i="2"/>
  <c r="O36" i="2"/>
  <c r="O272" i="2"/>
  <c r="O185" i="2"/>
  <c r="O201" i="2"/>
  <c r="O133" i="2"/>
  <c r="O100" i="2"/>
  <c r="O237" i="2"/>
  <c r="O168" i="2"/>
  <c r="O70" i="2"/>
  <c r="O252" i="2"/>
  <c r="O167" i="2"/>
  <c r="O107" i="2"/>
  <c r="O295" i="2"/>
  <c r="O225" i="2"/>
  <c r="O115" i="2"/>
  <c r="O110" i="2"/>
  <c r="O321" i="2"/>
  <c r="O297" i="2"/>
  <c r="O77" i="2"/>
  <c r="O41" i="2"/>
  <c r="O274" i="2"/>
  <c r="O267" i="2"/>
  <c r="O273" i="2"/>
  <c r="O89" i="2"/>
  <c r="O239" i="2"/>
  <c r="O195" i="2"/>
  <c r="O250" i="2"/>
  <c r="O258" i="2"/>
  <c r="O138" i="2"/>
  <c r="O269" i="2"/>
  <c r="O306" i="2"/>
  <c r="O105" i="2"/>
  <c r="O284" i="2"/>
  <c r="O249" i="2"/>
  <c r="O81" i="2"/>
  <c r="O222" i="2"/>
  <c r="O289" i="2"/>
  <c r="O51" i="2"/>
  <c r="O76" i="2"/>
  <c r="O202" i="2"/>
  <c r="O315" i="2"/>
  <c r="O187" i="2"/>
  <c r="O52" i="2"/>
  <c r="O27" i="2"/>
  <c r="O232" i="2"/>
  <c r="O243" i="2"/>
  <c r="O254" i="2"/>
  <c r="O189" i="2"/>
  <c r="O190" i="2"/>
  <c r="O236" i="2"/>
  <c r="O199" i="2"/>
  <c r="O221" i="2"/>
  <c r="O158" i="2"/>
  <c r="O304" i="2"/>
  <c r="O264" i="2"/>
  <c r="O119" i="2"/>
  <c r="O319" i="2"/>
  <c r="O184" i="2"/>
  <c r="O188" i="2"/>
  <c r="O261" i="2"/>
  <c r="O231" i="2"/>
  <c r="O116" i="2"/>
  <c r="O94" i="2"/>
  <c r="O150" i="2"/>
  <c r="O48" i="2"/>
  <c r="O179" i="2"/>
  <c r="O118" i="2"/>
  <c r="O46" i="2"/>
  <c r="O279" i="2"/>
  <c r="O54" i="2"/>
  <c r="O323" i="2"/>
  <c r="O97" i="2"/>
  <c r="O203" i="2"/>
  <c r="O283" i="2"/>
  <c r="O317" i="2"/>
  <c r="O271" i="2"/>
  <c r="O170" i="2"/>
  <c r="O87" i="2"/>
  <c r="O176" i="2"/>
  <c r="O226" i="2"/>
  <c r="O69" i="2"/>
  <c r="O238" i="2"/>
  <c r="O144" i="2"/>
  <c r="O40" i="2"/>
  <c r="O278" i="2"/>
  <c r="O128" i="2"/>
  <c r="O145" i="2"/>
  <c r="O234" i="2"/>
  <c r="O84" i="2"/>
  <c r="O244" i="2"/>
  <c r="O218" i="2"/>
  <c r="O96" i="2"/>
  <c r="O259" i="2"/>
  <c r="O99" i="2"/>
  <c r="O23" i="2"/>
  <c r="O194" i="2"/>
  <c r="O293" i="2"/>
  <c r="O318" i="2"/>
  <c r="O300" i="2"/>
  <c r="O217" i="2"/>
  <c r="O160" i="2"/>
  <c r="O108" i="2"/>
  <c r="O253" i="2"/>
  <c r="O127" i="2"/>
  <c r="O55" i="2"/>
  <c r="O275" i="2"/>
  <c r="O281" i="2"/>
  <c r="O280" i="2"/>
  <c r="O85" i="2"/>
  <c r="O134" i="2"/>
  <c r="O131" i="2"/>
  <c r="O86" i="2"/>
  <c r="O276" i="2"/>
  <c r="O241" i="2"/>
  <c r="O91" i="2"/>
  <c r="O200" i="2"/>
  <c r="O101" i="2"/>
  <c r="O68" i="2"/>
  <c r="O307" i="2"/>
  <c r="O88" i="2"/>
  <c r="O34" i="2"/>
  <c r="O72" i="2"/>
  <c r="O302" i="2"/>
  <c r="O106" i="2"/>
  <c r="O197" i="2"/>
  <c r="O260" i="2"/>
  <c r="O207" i="2"/>
  <c r="O290" i="2"/>
  <c r="O285" i="2"/>
  <c r="O130" i="2"/>
  <c r="O58" i="2"/>
  <c r="O219" i="2"/>
  <c r="O137" i="2"/>
  <c r="O7" i="2"/>
  <c r="E5" i="2" s="1"/>
  <c r="E4" i="2"/>
  <c r="Q39" i="2"/>
  <c r="Q58" i="2"/>
  <c r="Q37" i="2"/>
  <c r="Q130" i="2"/>
  <c r="Q260" i="2"/>
  <c r="Q272" i="2"/>
  <c r="Q28" i="2"/>
  <c r="Q135" i="2"/>
  <c r="Q82" i="2"/>
  <c r="Q228" i="2"/>
  <c r="Q225" i="2"/>
  <c r="Q318" i="2"/>
  <c r="Q53" i="2"/>
  <c r="Q29" i="2"/>
  <c r="Q143" i="2"/>
  <c r="Q307" i="2"/>
  <c r="Q102" i="2"/>
  <c r="Q89" i="2"/>
  <c r="Q83" i="2"/>
  <c r="Q299" i="2"/>
  <c r="Q229" i="2"/>
  <c r="Q109" i="2"/>
  <c r="Q61" i="2"/>
  <c r="Q236" i="2"/>
  <c r="Q214" i="2"/>
  <c r="Q55" i="2"/>
  <c r="Q121" i="2"/>
  <c r="Q267" i="2"/>
  <c r="Q295" i="2"/>
  <c r="Q133" i="2"/>
  <c r="Q50" i="2"/>
  <c r="Q203" i="2"/>
  <c r="Q247" i="2"/>
  <c r="Q150" i="2"/>
  <c r="Q77" i="2"/>
  <c r="Q211" i="2"/>
  <c r="Q301" i="2"/>
  <c r="Q162" i="2"/>
  <c r="Q245" i="2"/>
  <c r="Q127" i="2"/>
  <c r="Q253" i="2"/>
  <c r="Q292" i="2"/>
  <c r="Q34" i="2"/>
  <c r="Q283" i="2"/>
  <c r="Q88" i="2"/>
  <c r="Q298" i="2"/>
  <c r="Q132" i="2"/>
  <c r="Q232" i="2"/>
  <c r="Q174" i="2"/>
  <c r="Q255" i="2"/>
  <c r="Q196" i="2"/>
  <c r="Q312" i="2"/>
  <c r="Q38" i="2"/>
  <c r="Q24" i="2"/>
  <c r="Q146" i="2"/>
  <c r="Q290" i="2"/>
  <c r="Q302" i="2"/>
  <c r="Q87" i="2"/>
  <c r="Q74" i="2"/>
  <c r="Q308" i="2"/>
  <c r="Q289" i="2"/>
  <c r="Q70" i="2"/>
  <c r="Q105" i="2"/>
  <c r="Q181" i="2"/>
  <c r="Q314" i="2"/>
  <c r="Q44" i="2"/>
  <c r="Q134" i="2"/>
  <c r="Q161" i="2"/>
  <c r="Q279" i="2"/>
  <c r="Q96" i="2"/>
  <c r="Q124" i="2"/>
  <c r="Q193" i="2"/>
  <c r="Q269" i="2"/>
  <c r="Q252" i="2"/>
  <c r="Q320" i="2"/>
  <c r="Q100" i="2"/>
  <c r="Q103" i="2"/>
  <c r="Q164" i="2"/>
  <c r="Q249" i="2"/>
  <c r="Q304" i="2"/>
  <c r="Q36" i="2"/>
  <c r="Q167" i="2"/>
  <c r="Q222" i="2"/>
  <c r="Q305" i="2"/>
  <c r="Q110" i="2"/>
  <c r="Q204" i="2"/>
  <c r="Q274" i="2"/>
  <c r="Q226" i="2"/>
  <c r="Q106" i="2"/>
  <c r="Q54" i="2"/>
  <c r="Q284" i="2"/>
  <c r="Q293" i="2"/>
  <c r="Q115" i="2"/>
  <c r="Q66" i="2"/>
  <c r="Q275" i="2"/>
  <c r="Q286" i="2"/>
  <c r="Q243" i="2"/>
  <c r="Q22" i="2"/>
  <c r="Q251" i="2"/>
  <c r="Q42" i="2"/>
  <c r="Q258" i="2"/>
  <c r="Q90" i="2"/>
  <c r="Q184" i="2"/>
  <c r="Q175" i="2"/>
  <c r="Q224" i="2"/>
  <c r="Q137" i="2"/>
  <c r="Q319" i="2"/>
  <c r="Q122" i="2"/>
  <c r="Q311" i="2"/>
  <c r="Q244" i="2"/>
  <c r="Q217" i="2"/>
  <c r="Q43" i="2"/>
  <c r="Q52" i="2"/>
  <c r="Q118" i="2"/>
  <c r="Q187" i="2"/>
  <c r="Q218" i="2"/>
  <c r="Q25" i="2"/>
  <c r="Q41" i="2"/>
  <c r="Q190" i="2"/>
  <c r="Q242" i="2"/>
  <c r="Q277" i="2"/>
  <c r="Q125" i="2"/>
  <c r="Q171" i="2"/>
  <c r="Q241" i="2"/>
  <c r="Q306" i="2"/>
  <c r="Q166" i="2"/>
  <c r="Q84" i="2"/>
  <c r="Q219" i="2"/>
  <c r="Q237" i="2"/>
  <c r="Q159" i="2"/>
  <c r="Q183" i="2"/>
  <c r="Q234" i="2"/>
  <c r="Q47" i="2"/>
  <c r="Q216" i="2"/>
  <c r="Q30" i="2"/>
  <c r="Q250" i="2"/>
  <c r="Q46" i="2"/>
  <c r="Q69" i="2"/>
  <c r="Q138" i="2"/>
  <c r="Q208" i="2"/>
  <c r="Q113" i="2"/>
  <c r="Q309" i="2"/>
  <c r="Q195" i="2"/>
  <c r="Q285" i="2"/>
  <c r="Q197" i="2"/>
  <c r="Q321" i="2"/>
  <c r="Q213" i="2"/>
  <c r="Q49" i="2"/>
  <c r="Q92" i="2"/>
  <c r="Q101" i="2"/>
  <c r="Q120" i="2"/>
  <c r="Q210" i="2"/>
  <c r="Q97" i="2"/>
  <c r="Q64" i="2"/>
  <c r="Q172" i="2"/>
  <c r="Q189" i="2"/>
  <c r="Q270" i="2"/>
  <c r="Q116" i="2"/>
  <c r="Q170" i="2"/>
  <c r="Q221" i="2"/>
  <c r="Q26" i="2"/>
  <c r="Q141" i="2"/>
  <c r="Q98" i="2"/>
  <c r="Q156" i="2"/>
  <c r="Q313" i="2"/>
  <c r="Q104" i="2"/>
  <c r="Q128" i="2"/>
  <c r="Q201" i="2"/>
  <c r="Q71" i="2"/>
  <c r="Q257" i="2"/>
  <c r="Q117" i="2"/>
  <c r="Q265" i="2"/>
  <c r="Q76" i="2"/>
  <c r="Q176" i="2"/>
  <c r="Q173" i="2"/>
  <c r="Q271" i="2"/>
  <c r="Q179" i="2"/>
  <c r="Q223" i="2"/>
  <c r="Q153" i="2"/>
  <c r="Q310" i="2"/>
  <c r="Q209" i="2"/>
  <c r="Q72" i="2"/>
  <c r="Q205" i="2"/>
  <c r="Q40" i="2"/>
  <c r="Q191" i="2"/>
  <c r="Q140" i="2"/>
  <c r="Q177" i="2"/>
  <c r="Q230" i="2"/>
  <c r="Q31" i="2"/>
  <c r="Q27" i="2"/>
  <c r="Q148" i="2"/>
  <c r="Q281" i="2"/>
  <c r="Q316" i="2"/>
  <c r="Q99" i="2"/>
  <c r="Q185" i="2"/>
  <c r="Q288" i="2"/>
  <c r="Q32" i="2"/>
  <c r="Q188" i="2"/>
  <c r="Q182" i="2"/>
  <c r="Q282" i="2"/>
  <c r="Q33" i="2"/>
  <c r="Q65" i="2"/>
  <c r="Q139" i="2"/>
  <c r="Q227" i="2"/>
  <c r="Q62" i="2"/>
  <c r="Q280" i="2"/>
  <c r="Q78" i="2"/>
  <c r="Q296" i="2"/>
  <c r="Q155" i="2"/>
  <c r="Q261" i="2"/>
  <c r="Q163" i="2"/>
  <c r="Q317" i="2"/>
  <c r="Q169" i="2"/>
  <c r="Q322" i="2"/>
  <c r="Q200" i="2"/>
  <c r="Q48" i="2"/>
  <c r="Q160" i="2"/>
  <c r="Q142" i="2"/>
  <c r="Q233" i="2"/>
  <c r="Q45" i="2"/>
  <c r="Q198" i="2"/>
  <c r="Q107" i="2"/>
  <c r="Q192" i="2"/>
  <c r="Q287" i="2"/>
  <c r="Q111" i="2"/>
  <c r="Q158" i="2"/>
  <c r="Q114" i="2"/>
  <c r="Q248" i="2"/>
  <c r="Q51" i="2"/>
  <c r="Q95" i="2"/>
  <c r="Q276" i="2"/>
  <c r="Q239" i="2"/>
  <c r="Q23" i="2"/>
  <c r="Q59" i="2"/>
  <c r="Q165" i="2"/>
  <c r="Q273" i="2"/>
  <c r="Q80" i="2"/>
  <c r="Q63" i="2"/>
  <c r="Q157" i="2"/>
  <c r="Q186" i="2"/>
  <c r="Q112" i="2"/>
  <c r="Q238" i="2"/>
  <c r="Q131" i="2"/>
  <c r="Q254" i="2"/>
  <c r="Q151" i="2"/>
  <c r="Q303" i="2"/>
  <c r="Q144" i="2"/>
  <c r="Q294" i="2"/>
  <c r="Q147" i="2"/>
  <c r="Q73" i="2"/>
  <c r="Q315" i="2"/>
  <c r="Q94" i="2"/>
  <c r="Q194" i="2"/>
  <c r="Q93" i="2"/>
  <c r="Q256" i="2"/>
  <c r="Q126" i="2"/>
  <c r="Q85" i="2"/>
  <c r="Q220" i="2"/>
  <c r="Q278" i="2"/>
  <c r="Q75" i="2"/>
  <c r="Q206" i="2"/>
  <c r="Q60" i="2"/>
  <c r="Q56" i="2"/>
  <c r="Q297" i="2"/>
  <c r="Q67" i="2"/>
  <c r="Q149" i="2"/>
  <c r="Q154" i="2"/>
  <c r="Q136" i="2"/>
  <c r="Q212" i="2"/>
  <c r="Q145" i="2"/>
  <c r="Q300" i="2"/>
  <c r="Q168" i="2"/>
  <c r="Q178" i="2"/>
  <c r="Q91" i="2"/>
  <c r="Q202" i="2"/>
  <c r="Q264" i="2"/>
  <c r="Q268" i="2"/>
  <c r="Q266" i="2"/>
  <c r="Q231" i="2"/>
  <c r="Q323" i="2"/>
  <c r="Q21" i="2"/>
  <c r="Q81" i="2"/>
  <c r="Q79" i="2"/>
  <c r="Q263" i="2"/>
  <c r="Q57" i="2"/>
  <c r="Q68" i="2"/>
  <c r="Q86" i="2"/>
  <c r="Q152" i="2"/>
  <c r="Q119" i="2"/>
  <c r="Q35" i="2"/>
  <c r="Q108" i="2"/>
  <c r="Q180" i="2"/>
  <c r="Q235" i="2"/>
  <c r="Q207" i="2"/>
  <c r="Q123" i="2"/>
  <c r="Q129" i="2"/>
  <c r="Q291" i="2"/>
  <c r="Q240" i="2"/>
  <c r="Q324" i="2"/>
  <c r="Q262" i="2"/>
  <c r="Q246" i="2"/>
  <c r="Q259" i="2"/>
  <c r="Q215" i="2"/>
  <c r="Q199" i="2"/>
  <c r="P23" i="2"/>
  <c r="P105" i="2"/>
  <c r="P140" i="2"/>
  <c r="P240" i="2"/>
  <c r="P79" i="2"/>
  <c r="P69" i="2"/>
  <c r="P191" i="2"/>
  <c r="P287" i="2"/>
  <c r="P34" i="2"/>
  <c r="P61" i="2"/>
  <c r="P186" i="2"/>
  <c r="P218" i="2"/>
  <c r="P302" i="2"/>
  <c r="P123" i="2"/>
  <c r="P222" i="2"/>
  <c r="P303" i="2"/>
  <c r="P82" i="2"/>
  <c r="P147" i="2"/>
  <c r="P226" i="2"/>
  <c r="P131" i="2"/>
  <c r="P289" i="2"/>
  <c r="P31" i="2"/>
  <c r="P202" i="2"/>
  <c r="P324" i="2"/>
  <c r="P152" i="2"/>
  <c r="P206" i="2"/>
  <c r="P125" i="2"/>
  <c r="P291" i="2"/>
  <c r="P104" i="2"/>
  <c r="P211" i="2"/>
  <c r="P312" i="2"/>
  <c r="P89" i="2"/>
  <c r="P232" i="2"/>
  <c r="P65" i="2"/>
  <c r="P234" i="2"/>
  <c r="P96" i="2"/>
  <c r="P170" i="2"/>
  <c r="P293" i="2"/>
  <c r="P26" i="2"/>
  <c r="P166" i="2"/>
  <c r="P184" i="2"/>
  <c r="P177" i="2"/>
  <c r="P27" i="2"/>
  <c r="P190" i="2"/>
  <c r="P235" i="2"/>
  <c r="P175" i="2"/>
  <c r="P48" i="2"/>
  <c r="P139" i="2"/>
  <c r="P144" i="2"/>
  <c r="P41" i="2"/>
  <c r="P236" i="2"/>
  <c r="P95" i="2"/>
  <c r="P225" i="2"/>
  <c r="P323" i="2"/>
  <c r="P68" i="2"/>
  <c r="P193" i="2"/>
  <c r="P315" i="2"/>
  <c r="P83" i="2"/>
  <c r="P280" i="2"/>
  <c r="P133" i="2"/>
  <c r="P189" i="2"/>
  <c r="P267" i="2"/>
  <c r="P214" i="2"/>
  <c r="P101" i="2"/>
  <c r="P137" i="2"/>
  <c r="P274" i="2"/>
  <c r="P318" i="2"/>
  <c r="P54" i="2"/>
  <c r="P130" i="2"/>
  <c r="P204" i="2"/>
  <c r="P230" i="2"/>
  <c r="P47" i="2"/>
  <c r="P173" i="2"/>
  <c r="P134" i="2"/>
  <c r="P42" i="2"/>
  <c r="P103" i="2"/>
  <c r="P266" i="2"/>
  <c r="P308" i="2"/>
  <c r="P148" i="2"/>
  <c r="P237" i="2"/>
  <c r="P116" i="2"/>
  <c r="P282" i="2"/>
  <c r="P55" i="2"/>
  <c r="P91" i="2"/>
  <c r="P269" i="2"/>
  <c r="P174" i="2"/>
  <c r="P224" i="2"/>
  <c r="P85" i="2"/>
  <c r="P299" i="2"/>
  <c r="P56" i="2"/>
  <c r="P87" i="2"/>
  <c r="P67" i="2"/>
  <c r="P228" i="2"/>
  <c r="P217" i="2"/>
  <c r="P60" i="2"/>
  <c r="P163" i="2"/>
  <c r="P241" i="2"/>
  <c r="P268" i="2"/>
  <c r="P52" i="2"/>
  <c r="P128" i="2"/>
  <c r="P275" i="2"/>
  <c r="P223" i="2"/>
  <c r="P29" i="2"/>
  <c r="P145" i="2"/>
  <c r="P272" i="2"/>
  <c r="P72" i="2"/>
  <c r="P143" i="2"/>
  <c r="P265" i="2"/>
  <c r="P304" i="2"/>
  <c r="P178" i="2"/>
  <c r="P317" i="2"/>
  <c r="P66" i="2"/>
  <c r="P297" i="2"/>
  <c r="P44" i="2"/>
  <c r="P59" i="2"/>
  <c r="P300" i="2"/>
  <c r="P205" i="2"/>
  <c r="P246" i="2"/>
  <c r="P157" i="2"/>
  <c r="P201" i="2"/>
  <c r="P46" i="2"/>
  <c r="P161" i="2"/>
  <c r="P311" i="2"/>
  <c r="P172" i="2"/>
  <c r="P220" i="2"/>
  <c r="P115" i="2"/>
  <c r="P273" i="2"/>
  <c r="P244" i="2"/>
  <c r="P88" i="2"/>
  <c r="P107" i="2"/>
  <c r="P154" i="2"/>
  <c r="P249" i="2"/>
  <c r="P21" i="2"/>
  <c r="P99" i="2"/>
  <c r="P127" i="2"/>
  <c r="P256" i="2"/>
  <c r="P310" i="2"/>
  <c r="P141" i="2"/>
  <c r="P126" i="2"/>
  <c r="P314" i="2"/>
  <c r="P296" i="2"/>
  <c r="P149" i="2"/>
  <c r="P136" i="2"/>
  <c r="P254" i="2"/>
  <c r="P22" i="2"/>
  <c r="P187" i="2"/>
  <c r="P208" i="2"/>
  <c r="P28" i="2"/>
  <c r="P243" i="2"/>
  <c r="P319" i="2"/>
  <c r="P165" i="2"/>
  <c r="P183" i="2"/>
  <c r="P37" i="2"/>
  <c r="P298" i="2"/>
  <c r="P63" i="2"/>
  <c r="P129" i="2"/>
  <c r="P277" i="2"/>
  <c r="P71" i="2"/>
  <c r="P106" i="2"/>
  <c r="P120" i="2"/>
  <c r="P180" i="2"/>
  <c r="P80" i="2"/>
  <c r="P114" i="2"/>
  <c r="P150" i="2"/>
  <c r="P210" i="2"/>
  <c r="P320" i="2"/>
  <c r="P100" i="2"/>
  <c r="P203" i="2"/>
  <c r="P281" i="2"/>
  <c r="P284" i="2"/>
  <c r="P124" i="2"/>
  <c r="P176" i="2"/>
  <c r="P260" i="2"/>
  <c r="P77" i="2"/>
  <c r="P194" i="2"/>
  <c r="P167" i="2"/>
  <c r="P73" i="2"/>
  <c r="P258" i="2"/>
  <c r="P135" i="2"/>
  <c r="P158" i="2"/>
  <c r="P92" i="2"/>
  <c r="P182" i="2"/>
  <c r="P283" i="2"/>
  <c r="P50" i="2"/>
  <c r="P253" i="2"/>
  <c r="P188" i="2"/>
  <c r="P138" i="2"/>
  <c r="P86" i="2"/>
  <c r="P321" i="2"/>
  <c r="P216" i="2"/>
  <c r="P93" i="2"/>
  <c r="P271" i="2"/>
  <c r="P146" i="2"/>
  <c r="P286" i="2"/>
  <c r="P179" i="2"/>
  <c r="P122" i="2"/>
  <c r="P197" i="2"/>
  <c r="P227" i="2"/>
  <c r="P221" i="2"/>
  <c r="P36" i="2"/>
  <c r="P322" i="2"/>
  <c r="P238" i="2"/>
  <c r="P306" i="2"/>
  <c r="P49" i="2"/>
  <c r="P97" i="2"/>
  <c r="P233" i="2"/>
  <c r="P98" i="2"/>
  <c r="P305" i="2"/>
  <c r="P81" i="2"/>
  <c r="P309" i="2"/>
  <c r="P207" i="2"/>
  <c r="P307" i="2"/>
  <c r="P168" i="2"/>
  <c r="P198" i="2"/>
  <c r="P276" i="2"/>
  <c r="P109" i="2"/>
  <c r="P58" i="2"/>
  <c r="P262" i="2"/>
  <c r="P212" i="2"/>
  <c r="P142" i="2"/>
  <c r="P35" i="2"/>
  <c r="P239" i="2"/>
  <c r="P121" i="2"/>
  <c r="P278" i="2"/>
  <c r="P153" i="2"/>
  <c r="P108" i="2"/>
  <c r="P290" i="2"/>
  <c r="P185" i="2"/>
  <c r="P242" i="2"/>
  <c r="P263" i="2"/>
  <c r="P24" i="2"/>
  <c r="P111" i="2"/>
  <c r="P117" i="2"/>
  <c r="P25" i="2"/>
  <c r="P301" i="2"/>
  <c r="P192" i="2"/>
  <c r="P84" i="2"/>
  <c r="P199" i="2"/>
  <c r="P162" i="2"/>
  <c r="P252" i="2"/>
  <c r="P213" i="2"/>
  <c r="P255" i="2"/>
  <c r="P245" i="2"/>
  <c r="P247" i="2"/>
  <c r="P316" i="2"/>
  <c r="P155" i="2"/>
  <c r="P151" i="2"/>
  <c r="P74" i="2"/>
  <c r="P75" i="2"/>
  <c r="P313" i="2"/>
  <c r="P215" i="2"/>
  <c r="P112" i="2"/>
  <c r="P292" i="2"/>
  <c r="P169" i="2"/>
  <c r="P70" i="2"/>
  <c r="P250" i="2"/>
  <c r="P33" i="2"/>
  <c r="P261" i="2"/>
  <c r="P270" i="2"/>
  <c r="P288" i="2"/>
  <c r="P38" i="2"/>
  <c r="P156" i="2"/>
  <c r="P160" i="2"/>
  <c r="P181" i="2"/>
  <c r="P53" i="2"/>
  <c r="P40" i="2"/>
  <c r="P231" i="2"/>
  <c r="P164" i="2"/>
  <c r="P64" i="2"/>
  <c r="P209" i="2"/>
  <c r="P51" i="2"/>
  <c r="P264" i="2"/>
  <c r="P43" i="2"/>
  <c r="P94" i="2"/>
  <c r="P39" i="2"/>
  <c r="P32" i="2"/>
  <c r="P78" i="2"/>
  <c r="P295" i="2"/>
  <c r="P251" i="2"/>
  <c r="P171" i="2"/>
  <c r="P76" i="2"/>
  <c r="P30" i="2"/>
  <c r="P196" i="2"/>
  <c r="P219" i="2"/>
  <c r="P62" i="2"/>
  <c r="P257" i="2"/>
  <c r="P90" i="2"/>
  <c r="P279" i="2"/>
  <c r="P294" i="2"/>
  <c r="P248" i="2"/>
  <c r="P159" i="2"/>
  <c r="P113" i="2"/>
  <c r="P259" i="2"/>
  <c r="P229" i="2"/>
  <c r="P45" i="2"/>
  <c r="P195" i="2"/>
  <c r="P132" i="2"/>
  <c r="P57" i="2"/>
  <c r="P118" i="2"/>
  <c r="P285" i="2"/>
  <c r="P102" i="2"/>
  <c r="P200" i="2"/>
  <c r="P110" i="2"/>
  <c r="P119" i="2"/>
  <c r="E6" i="2"/>
  <c r="E9" i="2" s="1"/>
  <c r="E10" i="2" s="1"/>
  <c r="O18" i="2"/>
  <c r="Q18" i="2"/>
  <c r="P18" i="2"/>
  <c r="M99" i="2" l="1"/>
  <c r="M278" i="2"/>
  <c r="M52" i="2"/>
  <c r="M194" i="2"/>
  <c r="M38" i="2"/>
  <c r="M291" i="2"/>
  <c r="M222" i="2"/>
  <c r="M321" i="2"/>
  <c r="M170" i="2"/>
  <c r="M298" i="2"/>
  <c r="M109" i="2"/>
  <c r="M156" i="2"/>
  <c r="M138" i="2"/>
  <c r="V2" i="2"/>
  <c r="M277" i="2"/>
  <c r="V4" i="2"/>
  <c r="V17" i="2"/>
  <c r="M96" i="2"/>
  <c r="M239" i="2"/>
  <c r="M175" i="2"/>
  <c r="M195" i="2"/>
  <c r="M212" i="2"/>
  <c r="M42" i="2"/>
  <c r="M268" i="2"/>
  <c r="M320" i="2"/>
  <c r="M241" i="2"/>
  <c r="M302" i="2"/>
  <c r="M35" i="2"/>
  <c r="M301" i="2"/>
  <c r="M87" i="2"/>
  <c r="M137" i="2"/>
  <c r="M210" i="2"/>
  <c r="M110" i="2"/>
  <c r="M303" i="2"/>
  <c r="M228" i="2"/>
  <c r="M125" i="2"/>
  <c r="M144" i="2"/>
  <c r="M317" i="2"/>
  <c r="M74" i="2"/>
  <c r="M318" i="2"/>
  <c r="M50" i="2"/>
  <c r="M68" i="2"/>
  <c r="M226" i="2"/>
  <c r="M157" i="2"/>
  <c r="M183" i="2"/>
  <c r="M169" i="2"/>
  <c r="M49" i="2"/>
  <c r="M45" i="2"/>
  <c r="M309" i="2"/>
  <c r="M269" i="2"/>
  <c r="V15" i="2"/>
  <c r="M147" i="2"/>
  <c r="M205" i="2"/>
  <c r="M185" i="2"/>
  <c r="M43" i="2"/>
  <c r="M34" i="2"/>
  <c r="M270" i="2"/>
  <c r="M140" i="2"/>
  <c r="M315" i="2"/>
  <c r="M25" i="2"/>
  <c r="M242" i="2"/>
  <c r="M66" i="2"/>
  <c r="M81" i="2"/>
  <c r="M162" i="2"/>
  <c r="M271" i="2"/>
  <c r="M234" i="2"/>
  <c r="V16" i="2"/>
  <c r="M208" i="2"/>
  <c r="M48" i="2"/>
  <c r="M284" i="2"/>
  <c r="M307" i="2"/>
  <c r="M72" i="2"/>
  <c r="V9" i="2"/>
  <c r="V11" i="2"/>
  <c r="M21" i="2"/>
  <c r="M272" i="2"/>
  <c r="M36" i="2"/>
  <c r="M63" i="2"/>
  <c r="M314" i="2"/>
  <c r="M230" i="2"/>
  <c r="M152" i="2"/>
  <c r="M95" i="2"/>
  <c r="M77" i="2"/>
  <c r="M233" i="2"/>
  <c r="M196" i="2"/>
  <c r="M111" i="2"/>
  <c r="M180" i="2"/>
  <c r="M154" i="2"/>
  <c r="V21" i="2"/>
  <c r="M255" i="2"/>
  <c r="M235" i="2"/>
  <c r="M206" i="2"/>
  <c r="V19" i="2"/>
  <c r="M177" i="2"/>
  <c r="M199" i="2"/>
  <c r="M161" i="2"/>
  <c r="M57" i="2"/>
  <c r="V27" i="2"/>
  <c r="M46" i="2"/>
  <c r="M30" i="2"/>
  <c r="M261" i="2"/>
  <c r="M102" i="2"/>
  <c r="M53" i="2"/>
  <c r="M229" i="2"/>
  <c r="M265" i="2"/>
  <c r="M215" i="2"/>
  <c r="M281" i="2"/>
  <c r="M250" i="2"/>
  <c r="M90" i="2"/>
  <c r="M306" i="2"/>
  <c r="M22" i="2"/>
  <c r="M148" i="2"/>
  <c r="M85" i="2"/>
  <c r="M285" i="2"/>
  <c r="M160" i="2"/>
  <c r="M78" i="2"/>
  <c r="M127" i="2"/>
  <c r="M266" i="2"/>
  <c r="M322" i="2"/>
  <c r="M286" i="2"/>
  <c r="M129" i="2"/>
  <c r="M240" i="2"/>
  <c r="M247" i="2"/>
  <c r="M71" i="2"/>
  <c r="M244" i="2"/>
  <c r="M166" i="2"/>
  <c r="M316" i="2"/>
  <c r="M112" i="2"/>
  <c r="M163" i="2"/>
  <c r="M202" i="2"/>
  <c r="M141" i="2"/>
  <c r="M133" i="2"/>
  <c r="V23" i="2"/>
  <c r="M80" i="2"/>
  <c r="M173" i="2"/>
  <c r="M149" i="2"/>
  <c r="M263" i="2"/>
  <c r="M98" i="2"/>
  <c r="M264" i="2"/>
  <c r="M292" i="2"/>
  <c r="M27" i="2"/>
  <c r="M254" i="2"/>
  <c r="V13" i="2"/>
  <c r="M279" i="2"/>
  <c r="V22" i="2"/>
  <c r="V5" i="2"/>
  <c r="M155" i="2"/>
  <c r="M134" i="2"/>
  <c r="V26" i="2"/>
  <c r="M324" i="2"/>
  <c r="M204" i="2"/>
  <c r="V12" i="2"/>
  <c r="M69" i="2"/>
  <c r="M189" i="2"/>
  <c r="M32" i="2"/>
  <c r="M276" i="2"/>
  <c r="M118" i="2"/>
  <c r="M243" i="2"/>
  <c r="M249" i="2"/>
  <c r="M120" i="2"/>
  <c r="M89" i="2"/>
  <c r="M70" i="2"/>
  <c r="M259" i="2"/>
  <c r="M122" i="2"/>
  <c r="M67" i="2"/>
  <c r="M273" i="2"/>
  <c r="M236" i="2"/>
  <c r="M75" i="2"/>
  <c r="M26" i="2"/>
  <c r="M39" i="2"/>
  <c r="M203" i="2"/>
  <c r="M246" i="2"/>
  <c r="M60" i="2"/>
  <c r="M252" i="2"/>
  <c r="M248" i="2"/>
  <c r="M117" i="2"/>
  <c r="M165" i="2"/>
  <c r="M237" i="2"/>
  <c r="M256" i="2"/>
  <c r="M123" i="2"/>
  <c r="M245" i="2"/>
  <c r="M37" i="2"/>
  <c r="M47" i="2"/>
  <c r="M218" i="2"/>
  <c r="M107" i="2"/>
  <c r="M289" i="2"/>
  <c r="M119" i="2"/>
  <c r="M300" i="2"/>
  <c r="M217" i="2"/>
  <c r="M171" i="2"/>
  <c r="M187" i="2"/>
  <c r="M100" i="2"/>
  <c r="M231" i="2"/>
  <c r="M92" i="2"/>
  <c r="V24" i="2"/>
  <c r="M304" i="2"/>
  <c r="M159" i="2"/>
  <c r="M225" i="2"/>
  <c r="M188" i="2"/>
  <c r="M86" i="2"/>
  <c r="M220" i="2"/>
  <c r="M139" i="2"/>
  <c r="M130" i="2"/>
  <c r="M135" i="2"/>
  <c r="M221" i="2"/>
  <c r="M323" i="2"/>
  <c r="M186" i="2"/>
  <c r="M113" i="2"/>
  <c r="M275" i="2"/>
  <c r="M84" i="2"/>
  <c r="M168" i="2"/>
  <c r="M142" i="2"/>
  <c r="M126" i="2"/>
  <c r="M153" i="2"/>
  <c r="M178" i="2"/>
  <c r="M288" i="2"/>
  <c r="M197" i="2"/>
  <c r="M29" i="2"/>
  <c r="M143" i="2"/>
  <c r="M313" i="2"/>
  <c r="M131" i="2"/>
  <c r="M116" i="2"/>
  <c r="M55" i="2"/>
  <c r="M56" i="2"/>
  <c r="M211" i="2"/>
  <c r="M192" i="2"/>
  <c r="M64" i="2"/>
  <c r="M76" i="2"/>
  <c r="M311" i="2"/>
  <c r="M54" i="2"/>
  <c r="M82" i="2"/>
  <c r="V10" i="2"/>
  <c r="M257" i="2"/>
  <c r="M193" i="2"/>
  <c r="M224" i="2"/>
  <c r="V6" i="2"/>
  <c r="M297" i="2"/>
  <c r="M151" i="2"/>
  <c r="M290" i="2"/>
  <c r="M88" i="2"/>
  <c r="M58" i="2"/>
  <c r="M308" i="2"/>
  <c r="M33" i="2"/>
  <c r="M287" i="2"/>
  <c r="M299" i="2"/>
  <c r="M274" i="2"/>
  <c r="M164" i="2"/>
  <c r="M295" i="2"/>
  <c r="M128" i="2"/>
  <c r="M101" i="2"/>
  <c r="M190" i="2"/>
  <c r="M146" i="2"/>
  <c r="M105" i="2"/>
  <c r="V8" i="2"/>
  <c r="V7" i="2"/>
  <c r="M132" i="2"/>
  <c r="M65" i="2"/>
  <c r="M207" i="2"/>
  <c r="M174" i="2"/>
  <c r="M31" i="2"/>
  <c r="M136" i="2"/>
  <c r="M108" i="2"/>
  <c r="M223" i="2"/>
  <c r="M115" i="2"/>
  <c r="M176" i="2"/>
  <c r="M61" i="2"/>
  <c r="M305" i="2"/>
  <c r="M40" i="2"/>
  <c r="M91" i="2"/>
  <c r="M232" i="2"/>
  <c r="M310" i="2"/>
  <c r="M201" i="2"/>
  <c r="M227" i="2"/>
  <c r="M214" i="2"/>
  <c r="M200" i="2"/>
  <c r="M106" i="2"/>
  <c r="M24" i="2"/>
  <c r="M44" i="2"/>
  <c r="M167" i="2"/>
  <c r="M184" i="2"/>
  <c r="V25" i="2"/>
  <c r="M114" i="2"/>
  <c r="M280" i="2"/>
  <c r="M73" i="2"/>
  <c r="V3" i="2"/>
  <c r="M182" i="2"/>
  <c r="M296" i="2"/>
  <c r="M253" i="2"/>
  <c r="M282" i="2"/>
  <c r="M23" i="2"/>
  <c r="M150" i="2"/>
  <c r="M283" i="2"/>
  <c r="M312" i="2"/>
  <c r="M191" i="2"/>
  <c r="M41" i="2"/>
  <c r="M258" i="2"/>
  <c r="M94" i="2"/>
  <c r="M104" i="2"/>
  <c r="M97" i="2"/>
  <c r="M103" i="2"/>
  <c r="M59" i="2"/>
  <c r="M216" i="2"/>
  <c r="M251" i="2"/>
  <c r="V14" i="2"/>
  <c r="M260" i="2"/>
  <c r="M51" i="2"/>
  <c r="V18" i="2"/>
  <c r="M238" i="2"/>
  <c r="M158" i="2"/>
  <c r="V20" i="2"/>
  <c r="M219" i="2"/>
  <c r="M172" i="2"/>
  <c r="M79" i="2"/>
  <c r="M28" i="2"/>
  <c r="M293" i="2"/>
  <c r="M179" i="2"/>
  <c r="M209" i="2"/>
  <c r="M213" i="2"/>
  <c r="M124" i="2"/>
  <c r="M198" i="2"/>
  <c r="M267" i="2"/>
  <c r="M262" i="2"/>
  <c r="M121" i="2"/>
  <c r="M294" i="2"/>
  <c r="M145" i="2"/>
  <c r="M62" i="2"/>
  <c r="M181" i="2"/>
  <c r="M319" i="2"/>
  <c r="M93" i="2"/>
  <c r="M83" i="2"/>
  <c r="N213" i="2" l="1"/>
  <c r="R213" i="2"/>
  <c r="N232" i="2"/>
  <c r="R232" i="2"/>
  <c r="N153" i="2"/>
  <c r="R153" i="2"/>
  <c r="N273" i="2"/>
  <c r="R273" i="2"/>
  <c r="R266" i="2"/>
  <c r="N266" i="2"/>
  <c r="N63" i="2"/>
  <c r="R63" i="2"/>
  <c r="N66" i="2"/>
  <c r="R66" i="2"/>
  <c r="R291" i="2"/>
  <c r="N291" i="2"/>
  <c r="R145" i="2"/>
  <c r="N145" i="2"/>
  <c r="N209" i="2"/>
  <c r="R209" i="2"/>
  <c r="N158" i="2"/>
  <c r="R158" i="2"/>
  <c r="N59" i="2"/>
  <c r="R59" i="2"/>
  <c r="R312" i="2"/>
  <c r="N312" i="2"/>
  <c r="N24" i="2"/>
  <c r="R24" i="2"/>
  <c r="R91" i="2"/>
  <c r="N91" i="2"/>
  <c r="N136" i="2"/>
  <c r="R136" i="2"/>
  <c r="R105" i="2"/>
  <c r="N105" i="2"/>
  <c r="N299" i="2"/>
  <c r="R299" i="2"/>
  <c r="N297" i="2"/>
  <c r="R297" i="2"/>
  <c r="R311" i="2"/>
  <c r="N311" i="2"/>
  <c r="R131" i="2"/>
  <c r="N131" i="2"/>
  <c r="R126" i="2"/>
  <c r="N126" i="2"/>
  <c r="N221" i="2"/>
  <c r="R221" i="2"/>
  <c r="R159" i="2"/>
  <c r="N159" i="2"/>
  <c r="N217" i="2"/>
  <c r="R217" i="2"/>
  <c r="N245" i="2"/>
  <c r="R245" i="2"/>
  <c r="R60" i="2"/>
  <c r="N60" i="2"/>
  <c r="R67" i="2"/>
  <c r="N67" i="2"/>
  <c r="R118" i="2"/>
  <c r="N118" i="2"/>
  <c r="R27" i="2"/>
  <c r="N27" i="2"/>
  <c r="N244" i="2"/>
  <c r="R244" i="2"/>
  <c r="R127" i="2"/>
  <c r="N127" i="2"/>
  <c r="N90" i="2"/>
  <c r="R90" i="2"/>
  <c r="N261" i="2"/>
  <c r="R261" i="2"/>
  <c r="N196" i="2"/>
  <c r="R196" i="2"/>
  <c r="R36" i="2"/>
  <c r="N36" i="2"/>
  <c r="N48" i="2"/>
  <c r="R48" i="2"/>
  <c r="N242" i="2"/>
  <c r="R242" i="2"/>
  <c r="R205" i="2"/>
  <c r="N205" i="2"/>
  <c r="R183" i="2"/>
  <c r="N183" i="2"/>
  <c r="N144" i="2"/>
  <c r="R144" i="2"/>
  <c r="N301" i="2"/>
  <c r="R301" i="2"/>
  <c r="N195" i="2"/>
  <c r="R195" i="2"/>
  <c r="R138" i="2"/>
  <c r="N138" i="2"/>
  <c r="N38" i="2"/>
  <c r="R38" i="2"/>
  <c r="R62" i="2"/>
  <c r="N62" i="2"/>
  <c r="R274" i="2"/>
  <c r="N274" i="2"/>
  <c r="N243" i="2"/>
  <c r="R243" i="2"/>
  <c r="N185" i="2"/>
  <c r="R185" i="2"/>
  <c r="N73" i="2"/>
  <c r="R73" i="2"/>
  <c r="R76" i="2"/>
  <c r="N76" i="2"/>
  <c r="N300" i="2"/>
  <c r="R300" i="2"/>
  <c r="N123" i="2"/>
  <c r="R123" i="2"/>
  <c r="R246" i="2"/>
  <c r="N246" i="2"/>
  <c r="N122" i="2"/>
  <c r="R122" i="2"/>
  <c r="N276" i="2"/>
  <c r="R276" i="2"/>
  <c r="R134" i="2"/>
  <c r="N134" i="2"/>
  <c r="R292" i="2"/>
  <c r="N292" i="2"/>
  <c r="N133" i="2"/>
  <c r="R133" i="2"/>
  <c r="R71" i="2"/>
  <c r="N71" i="2"/>
  <c r="R78" i="2"/>
  <c r="N78" i="2"/>
  <c r="N250" i="2"/>
  <c r="R250" i="2"/>
  <c r="N30" i="2"/>
  <c r="R30" i="2"/>
  <c r="R206" i="2"/>
  <c r="N206" i="2"/>
  <c r="N233" i="2"/>
  <c r="R233" i="2"/>
  <c r="N272" i="2"/>
  <c r="R272" i="2"/>
  <c r="R208" i="2"/>
  <c r="N208" i="2"/>
  <c r="N25" i="2"/>
  <c r="R25" i="2"/>
  <c r="N147" i="2"/>
  <c r="R147" i="2"/>
  <c r="N157" i="2"/>
  <c r="R157" i="2"/>
  <c r="R125" i="2"/>
  <c r="N125" i="2"/>
  <c r="N35" i="2"/>
  <c r="R35" i="2"/>
  <c r="R175" i="2"/>
  <c r="N175" i="2"/>
  <c r="R156" i="2"/>
  <c r="N156" i="2"/>
  <c r="R194" i="2"/>
  <c r="N194" i="2"/>
  <c r="R216" i="2"/>
  <c r="N216" i="2"/>
  <c r="R225" i="2"/>
  <c r="N225" i="2"/>
  <c r="N254" i="2"/>
  <c r="R254" i="2"/>
  <c r="N111" i="2"/>
  <c r="R111" i="2"/>
  <c r="N212" i="2"/>
  <c r="R212" i="2"/>
  <c r="R103" i="2"/>
  <c r="N103" i="2"/>
  <c r="N40" i="2"/>
  <c r="R40" i="2"/>
  <c r="N142" i="2"/>
  <c r="R142" i="2"/>
  <c r="N150" i="2"/>
  <c r="R150" i="2"/>
  <c r="N200" i="2"/>
  <c r="R200" i="2"/>
  <c r="N174" i="2"/>
  <c r="R174" i="2"/>
  <c r="R190" i="2"/>
  <c r="N190" i="2"/>
  <c r="R33" i="2"/>
  <c r="N33" i="2"/>
  <c r="R224" i="2"/>
  <c r="N224" i="2"/>
  <c r="R64" i="2"/>
  <c r="N64" i="2"/>
  <c r="R143" i="2"/>
  <c r="N143" i="2"/>
  <c r="R168" i="2"/>
  <c r="N168" i="2"/>
  <c r="N130" i="2"/>
  <c r="R130" i="2"/>
  <c r="N119" i="2"/>
  <c r="R119" i="2"/>
  <c r="R256" i="2"/>
  <c r="N256" i="2"/>
  <c r="N203" i="2"/>
  <c r="R203" i="2"/>
  <c r="N259" i="2"/>
  <c r="R259" i="2"/>
  <c r="R32" i="2"/>
  <c r="N32" i="2"/>
  <c r="N155" i="2"/>
  <c r="R155" i="2"/>
  <c r="N264" i="2"/>
  <c r="R264" i="2"/>
  <c r="N141" i="2"/>
  <c r="R141" i="2"/>
  <c r="R247" i="2"/>
  <c r="N247" i="2"/>
  <c r="N160" i="2"/>
  <c r="R160" i="2"/>
  <c r="N281" i="2"/>
  <c r="R281" i="2"/>
  <c r="R46" i="2"/>
  <c r="N46" i="2"/>
  <c r="R235" i="2"/>
  <c r="N235" i="2"/>
  <c r="N77" i="2"/>
  <c r="R77" i="2"/>
  <c r="N21" i="2"/>
  <c r="R21" i="2"/>
  <c r="N315" i="2"/>
  <c r="R315" i="2"/>
  <c r="R226" i="2"/>
  <c r="N226" i="2"/>
  <c r="R228" i="2"/>
  <c r="N228" i="2"/>
  <c r="R302" i="2"/>
  <c r="N302" i="2"/>
  <c r="N239" i="2"/>
  <c r="R239" i="2"/>
  <c r="N109" i="2"/>
  <c r="R109" i="2"/>
  <c r="R52" i="2"/>
  <c r="N52" i="2"/>
  <c r="R44" i="2"/>
  <c r="N44" i="2"/>
  <c r="R116" i="2"/>
  <c r="N116" i="2"/>
  <c r="R252" i="2"/>
  <c r="N252" i="2"/>
  <c r="N306" i="2"/>
  <c r="R306" i="2"/>
  <c r="N317" i="2"/>
  <c r="R317" i="2"/>
  <c r="R238" i="2"/>
  <c r="N238" i="2"/>
  <c r="R31" i="2"/>
  <c r="N31" i="2"/>
  <c r="N304" i="2"/>
  <c r="R304" i="2"/>
  <c r="N293" i="2"/>
  <c r="R293" i="2"/>
  <c r="R97" i="2"/>
  <c r="N97" i="2"/>
  <c r="R280" i="2"/>
  <c r="N280" i="2"/>
  <c r="N305" i="2"/>
  <c r="R305" i="2"/>
  <c r="N83" i="2"/>
  <c r="R83" i="2"/>
  <c r="R262" i="2"/>
  <c r="N262" i="2"/>
  <c r="R28" i="2"/>
  <c r="N28" i="2"/>
  <c r="N51" i="2"/>
  <c r="R51" i="2"/>
  <c r="N104" i="2"/>
  <c r="R104" i="2"/>
  <c r="R23" i="2"/>
  <c r="N23" i="2"/>
  <c r="N114" i="2"/>
  <c r="R114" i="2"/>
  <c r="R214" i="2"/>
  <c r="N214" i="2"/>
  <c r="N61" i="2"/>
  <c r="R61" i="2"/>
  <c r="N207" i="2"/>
  <c r="R207" i="2"/>
  <c r="N101" i="2"/>
  <c r="R101" i="2"/>
  <c r="N308" i="2"/>
  <c r="R308" i="2"/>
  <c r="N193" i="2"/>
  <c r="R193" i="2"/>
  <c r="N192" i="2"/>
  <c r="R192" i="2"/>
  <c r="R29" i="2"/>
  <c r="N29" i="2"/>
  <c r="N84" i="2"/>
  <c r="R84" i="2"/>
  <c r="R139" i="2"/>
  <c r="N139" i="2"/>
  <c r="N92" i="2"/>
  <c r="R92" i="2"/>
  <c r="N289" i="2"/>
  <c r="R289" i="2"/>
  <c r="N237" i="2"/>
  <c r="R237" i="2"/>
  <c r="R39" i="2"/>
  <c r="N39" i="2"/>
  <c r="R70" i="2"/>
  <c r="N70" i="2"/>
  <c r="N189" i="2"/>
  <c r="R189" i="2"/>
  <c r="R98" i="2"/>
  <c r="N98" i="2"/>
  <c r="N202" i="2"/>
  <c r="R202" i="2"/>
  <c r="N240" i="2"/>
  <c r="R240" i="2"/>
  <c r="N285" i="2"/>
  <c r="R285" i="2"/>
  <c r="N215" i="2"/>
  <c r="R215" i="2"/>
  <c r="N255" i="2"/>
  <c r="R255" i="2"/>
  <c r="N95" i="2"/>
  <c r="R95" i="2"/>
  <c r="N234" i="2"/>
  <c r="R234" i="2"/>
  <c r="N140" i="2"/>
  <c r="R140" i="2"/>
  <c r="N269" i="2"/>
  <c r="R269" i="2"/>
  <c r="N68" i="2"/>
  <c r="R68" i="2"/>
  <c r="N303" i="2"/>
  <c r="R303" i="2"/>
  <c r="R241" i="2"/>
  <c r="N241" i="2"/>
  <c r="R96" i="2"/>
  <c r="N96" i="2"/>
  <c r="N298" i="2"/>
  <c r="R298" i="2"/>
  <c r="N278" i="2"/>
  <c r="R278" i="2"/>
  <c r="N191" i="2"/>
  <c r="R191" i="2"/>
  <c r="R151" i="2"/>
  <c r="N151" i="2"/>
  <c r="N171" i="2"/>
  <c r="R171" i="2"/>
  <c r="R80" i="2"/>
  <c r="N80" i="2"/>
  <c r="N102" i="2"/>
  <c r="R102" i="2"/>
  <c r="R284" i="2"/>
  <c r="N284" i="2"/>
  <c r="N169" i="2"/>
  <c r="R169" i="2"/>
  <c r="N179" i="2"/>
  <c r="R179" i="2"/>
  <c r="N146" i="2"/>
  <c r="R146" i="2"/>
  <c r="N135" i="2"/>
  <c r="R135" i="2"/>
  <c r="R267" i="2"/>
  <c r="N267" i="2"/>
  <c r="R260" i="2"/>
  <c r="N260" i="2"/>
  <c r="R282" i="2"/>
  <c r="N282" i="2"/>
  <c r="N227" i="2"/>
  <c r="R227" i="2"/>
  <c r="N176" i="2"/>
  <c r="R176" i="2"/>
  <c r="N65" i="2"/>
  <c r="R65" i="2"/>
  <c r="N128" i="2"/>
  <c r="R128" i="2"/>
  <c r="N58" i="2"/>
  <c r="R58" i="2"/>
  <c r="R257" i="2"/>
  <c r="N257" i="2"/>
  <c r="R211" i="2"/>
  <c r="N211" i="2"/>
  <c r="R197" i="2"/>
  <c r="N197" i="2"/>
  <c r="R275" i="2"/>
  <c r="N275" i="2"/>
  <c r="R220" i="2"/>
  <c r="N220" i="2"/>
  <c r="N231" i="2"/>
  <c r="R231" i="2"/>
  <c r="R107" i="2"/>
  <c r="N107" i="2"/>
  <c r="N165" i="2"/>
  <c r="R165" i="2"/>
  <c r="N26" i="2"/>
  <c r="R26" i="2"/>
  <c r="N89" i="2"/>
  <c r="R89" i="2"/>
  <c r="N69" i="2"/>
  <c r="R69" i="2"/>
  <c r="N263" i="2"/>
  <c r="R263" i="2"/>
  <c r="N163" i="2"/>
  <c r="R163" i="2"/>
  <c r="N129" i="2"/>
  <c r="R129" i="2"/>
  <c r="R85" i="2"/>
  <c r="N85" i="2"/>
  <c r="R265" i="2"/>
  <c r="N265" i="2"/>
  <c r="N57" i="2"/>
  <c r="R57" i="2"/>
  <c r="R152" i="2"/>
  <c r="N152" i="2"/>
  <c r="N271" i="2"/>
  <c r="R271" i="2"/>
  <c r="N270" i="2"/>
  <c r="R270" i="2"/>
  <c r="N309" i="2"/>
  <c r="R309" i="2"/>
  <c r="N50" i="2"/>
  <c r="R50" i="2"/>
  <c r="N110" i="2"/>
  <c r="R110" i="2"/>
  <c r="N320" i="2"/>
  <c r="R320" i="2"/>
  <c r="N170" i="2"/>
  <c r="R170" i="2"/>
  <c r="N99" i="2"/>
  <c r="R99" i="2"/>
  <c r="R182" i="2"/>
  <c r="N182" i="2"/>
  <c r="N54" i="2"/>
  <c r="R54" i="2"/>
  <c r="R37" i="2"/>
  <c r="N37" i="2"/>
  <c r="R166" i="2"/>
  <c r="N166" i="2"/>
  <c r="N87" i="2"/>
  <c r="R87" i="2"/>
  <c r="R294" i="2"/>
  <c r="N294" i="2"/>
  <c r="N106" i="2"/>
  <c r="R106" i="2"/>
  <c r="R287" i="2"/>
  <c r="N287" i="2"/>
  <c r="N313" i="2"/>
  <c r="R313" i="2"/>
  <c r="R121" i="2"/>
  <c r="N121" i="2"/>
  <c r="N93" i="2"/>
  <c r="R93" i="2"/>
  <c r="N79" i="2"/>
  <c r="R79" i="2"/>
  <c r="R94" i="2"/>
  <c r="N94" i="2"/>
  <c r="R319" i="2"/>
  <c r="N319" i="2"/>
  <c r="R198" i="2"/>
  <c r="N198" i="2"/>
  <c r="R172" i="2"/>
  <c r="N172" i="2"/>
  <c r="R258" i="2"/>
  <c r="N258" i="2"/>
  <c r="N253" i="2"/>
  <c r="R253" i="2"/>
  <c r="R184" i="2"/>
  <c r="N184" i="2"/>
  <c r="N201" i="2"/>
  <c r="R201" i="2"/>
  <c r="N115" i="2"/>
  <c r="R115" i="2"/>
  <c r="R132" i="2"/>
  <c r="N132" i="2"/>
  <c r="N295" i="2"/>
  <c r="R295" i="2"/>
  <c r="R88" i="2"/>
  <c r="N88" i="2"/>
  <c r="N56" i="2"/>
  <c r="R56" i="2"/>
  <c r="N288" i="2"/>
  <c r="R288" i="2"/>
  <c r="N113" i="2"/>
  <c r="R113" i="2"/>
  <c r="N86" i="2"/>
  <c r="R86" i="2"/>
  <c r="R100" i="2"/>
  <c r="N100" i="2"/>
  <c r="R218" i="2"/>
  <c r="N218" i="2"/>
  <c r="R117" i="2"/>
  <c r="N117" i="2"/>
  <c r="N75" i="2"/>
  <c r="R75" i="2"/>
  <c r="N120" i="2"/>
  <c r="R120" i="2"/>
  <c r="R279" i="2"/>
  <c r="N279" i="2"/>
  <c r="N149" i="2"/>
  <c r="R149" i="2"/>
  <c r="R112" i="2"/>
  <c r="N112" i="2"/>
  <c r="N286" i="2"/>
  <c r="R286" i="2"/>
  <c r="N148" i="2"/>
  <c r="R148" i="2"/>
  <c r="N229" i="2"/>
  <c r="R229" i="2"/>
  <c r="N161" i="2"/>
  <c r="R161" i="2"/>
  <c r="N154" i="2"/>
  <c r="R154" i="2"/>
  <c r="R230" i="2"/>
  <c r="N230" i="2"/>
  <c r="N72" i="2"/>
  <c r="R72" i="2"/>
  <c r="N162" i="2"/>
  <c r="R162" i="2"/>
  <c r="R34" i="2"/>
  <c r="N34" i="2"/>
  <c r="R45" i="2"/>
  <c r="N45" i="2"/>
  <c r="N318" i="2"/>
  <c r="R318" i="2"/>
  <c r="N210" i="2"/>
  <c r="R210" i="2"/>
  <c r="N268" i="2"/>
  <c r="R268" i="2"/>
  <c r="R321" i="2"/>
  <c r="N321" i="2"/>
  <c r="N108" i="2"/>
  <c r="R108" i="2"/>
  <c r="R323" i="2"/>
  <c r="N323" i="2"/>
  <c r="N324" i="2"/>
  <c r="R324" i="2"/>
  <c r="N177" i="2"/>
  <c r="R177" i="2"/>
  <c r="R283" i="2"/>
  <c r="N283" i="2"/>
  <c r="R181" i="2"/>
  <c r="N181" i="2"/>
  <c r="R124" i="2"/>
  <c r="N124" i="2"/>
  <c r="R219" i="2"/>
  <c r="N219" i="2"/>
  <c r="N251" i="2"/>
  <c r="R251" i="2"/>
  <c r="R41" i="2"/>
  <c r="N41" i="2"/>
  <c r="N296" i="2"/>
  <c r="R296" i="2"/>
  <c r="R167" i="2"/>
  <c r="N167" i="2"/>
  <c r="N310" i="2"/>
  <c r="R310" i="2"/>
  <c r="R223" i="2"/>
  <c r="N223" i="2"/>
  <c r="N164" i="2"/>
  <c r="R164" i="2"/>
  <c r="N290" i="2"/>
  <c r="R290" i="2"/>
  <c r="R82" i="2"/>
  <c r="N82" i="2"/>
  <c r="R55" i="2"/>
  <c r="N55" i="2"/>
  <c r="R178" i="2"/>
  <c r="N178" i="2"/>
  <c r="R186" i="2"/>
  <c r="N186" i="2"/>
  <c r="N188" i="2"/>
  <c r="R188" i="2"/>
  <c r="N187" i="2"/>
  <c r="R187" i="2"/>
  <c r="R47" i="2"/>
  <c r="N47" i="2"/>
  <c r="N248" i="2"/>
  <c r="R248" i="2"/>
  <c r="R236" i="2"/>
  <c r="N236" i="2"/>
  <c r="N249" i="2"/>
  <c r="R249" i="2"/>
  <c r="N204" i="2"/>
  <c r="R204" i="2"/>
  <c r="N173" i="2"/>
  <c r="R173" i="2"/>
  <c r="N316" i="2"/>
  <c r="R316" i="2"/>
  <c r="N322" i="2"/>
  <c r="R322" i="2"/>
  <c r="N22" i="2"/>
  <c r="R22" i="2"/>
  <c r="R53" i="2"/>
  <c r="N53" i="2"/>
  <c r="N199" i="2"/>
  <c r="R199" i="2"/>
  <c r="N180" i="2"/>
  <c r="R180" i="2"/>
  <c r="N314" i="2"/>
  <c r="R314" i="2"/>
  <c r="N307" i="2"/>
  <c r="R307" i="2"/>
  <c r="R81" i="2"/>
  <c r="N81" i="2"/>
  <c r="N43" i="2"/>
  <c r="R43" i="2"/>
  <c r="N49" i="2"/>
  <c r="R49" i="2"/>
  <c r="R74" i="2"/>
  <c r="N74" i="2"/>
  <c r="N137" i="2"/>
  <c r="R137" i="2"/>
  <c r="R42" i="2"/>
  <c r="N42" i="2"/>
  <c r="R277" i="2"/>
  <c r="N277" i="2"/>
  <c r="N222" i="2"/>
  <c r="R222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/>
</calcChain>
</file>

<file path=xl/sharedStrings.xml><?xml version="1.0" encoding="utf-8"?>
<sst xmlns="http://schemas.openxmlformats.org/spreadsheetml/2006/main" count="2513" uniqueCount="701">
  <si>
    <t>BY Peg / GSC 02197-01458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</si>
  <si>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</si>
  <si>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</si>
  <si>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</si>
  <si>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</si>
  <si>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</si>
  <si>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</si>
  <si>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</si>
  <si>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</si>
  <si>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</si>
  <si>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</si>
  <si>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</si>
  <si>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</si>
  <si>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</si>
  <si>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Solver  fails</t>
  </si>
  <si>
    <t>LS Intercept =</t>
  </si>
  <si>
    <t>LS Slope =</t>
  </si>
  <si>
    <t>LS Quadr term =</t>
  </si>
  <si>
    <t>na</t>
  </si>
  <si>
    <t>dP/dt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</si>
  <si>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</si>
  <si>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</si>
  <si>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</si>
  <si>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</si>
  <si>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</si>
  <si>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</si>
  <si>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</si>
  <si>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</si>
  <si>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</si>
  <si>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</si>
  <si>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</si>
  <si>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</si>
  <si>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</si>
  <si>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</si>
  <si>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</si>
  <si>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</si>
  <si>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</si>
  <si>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</si>
  <si>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</si>
  <si>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</si>
  <si>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</si>
  <si>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</si>
  <si>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</si>
  <si>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</si>
  <si>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Date</t>
  </si>
  <si>
    <t>BAD</t>
  </si>
  <si>
    <t>diff²</t>
  </si>
  <si>
    <t>wt</t>
  </si>
  <si>
    <t>wt*diff²</t>
  </si>
  <si>
    <t> HA 90.4 </t>
  </si>
  <si>
    <t>I</t>
  </si>
  <si>
    <t>pg </t>
  </si>
  <si>
    <t>Locher K</t>
  </si>
  <si>
    <t>B</t>
  </si>
  <si>
    <t> AC 174.18 </t>
  </si>
  <si>
    <t>vis </t>
  </si>
  <si>
    <t>II</t>
  </si>
  <si>
    <t>BBSAG Bull.12</t>
  </si>
  <si>
    <t>BBSAG Bull.20</t>
  </si>
  <si>
    <t>BBSAG Bull.23</t>
  </si>
  <si>
    <t>BBSAG Bull.24</t>
  </si>
  <si>
    <t>BBSAG Bull.25</t>
  </si>
  <si>
    <t>BBSAG Bull.28</t>
  </si>
  <si>
    <t>BBSAG Bull.29</t>
  </si>
  <si>
    <t>BBSAG Bull.30</t>
  </si>
  <si>
    <t>BBSAG Bull.35</t>
  </si>
  <si>
    <t>BBSAG Bull.36</t>
  </si>
  <si>
    <t> BBS 37 </t>
  </si>
  <si>
    <t>BBSAG Bull.37</t>
  </si>
  <si>
    <t>BBSAG Bull.38</t>
  </si>
  <si>
    <t>BBSAG Bull.40</t>
  </si>
  <si>
    <t>BBSAG Bull.41</t>
  </si>
  <si>
    <t>BBSAG Bull.44</t>
  </si>
  <si>
    <t>BBSAG Bull.45</t>
  </si>
  <si>
    <t>BBSAG Bull.48</t>
  </si>
  <si>
    <t>BBSAG Bull.51</t>
  </si>
  <si>
    <t>BBSAG Bull.52</t>
  </si>
  <si>
    <t>BBSAG Bull.56</t>
  </si>
  <si>
    <t> BBS 56 </t>
  </si>
  <si>
    <t>BBSAG Bull.57</t>
  </si>
  <si>
    <t> BBS 57 </t>
  </si>
  <si>
    <t>BBSAG Bull.60</t>
  </si>
  <si>
    <t>BBSAG Bull.61</t>
  </si>
  <si>
    <t>BBSAG Bull.62</t>
  </si>
  <si>
    <t>Mavrofridis G</t>
  </si>
  <si>
    <t>BBSAG Bull.63</t>
  </si>
  <si>
    <t>BBSAG Bull.64</t>
  </si>
  <si>
    <t>BBSAG Bull.67</t>
  </si>
  <si>
    <t>BBSAG Bull.68</t>
  </si>
  <si>
    <t>GCVS 4</t>
  </si>
  <si>
    <t>BBSAG Bull.73</t>
  </si>
  <si>
    <t>BBSAG Bull.78</t>
  </si>
  <si>
    <t>Paschke A</t>
  </si>
  <si>
    <t>IBVS 5710</t>
  </si>
  <si>
    <t>Blaettler E</t>
  </si>
  <si>
    <t>BBSAG Bull.109</t>
  </si>
  <si>
    <t>BBSAG Bull.112</t>
  </si>
  <si>
    <t>BBSAG Bull.115</t>
  </si>
  <si>
    <t> BBS 115 </t>
  </si>
  <si>
    <t>IBVS 5263</t>
  </si>
  <si>
    <t>IBVS 5017</t>
  </si>
  <si>
    <t>OEJV 0074</t>
  </si>
  <si>
    <t> BBS 124 </t>
  </si>
  <si>
    <t>IBVS 5296</t>
  </si>
  <si>
    <t> BBS 127 </t>
  </si>
  <si>
    <t>OEJV 0107</t>
  </si>
  <si>
    <t>IBVS 5484</t>
  </si>
  <si>
    <t>IBVS 5643</t>
  </si>
  <si>
    <t>IBVS 5502</t>
  </si>
  <si>
    <t>IBVS 5753</t>
  </si>
  <si>
    <t>IBVS 5657</t>
  </si>
  <si>
    <t>CCD+C</t>
  </si>
  <si>
    <t>IBVS 5802</t>
  </si>
  <si>
    <t>IBVS 5653</t>
  </si>
  <si>
    <t>IBVS 5731</t>
  </si>
  <si>
    <t>IBVS 5741 </t>
  </si>
  <si>
    <t>IBVS 5710 </t>
  </si>
  <si>
    <t>IBVS 5677</t>
  </si>
  <si>
    <t>IBVS 5806 </t>
  </si>
  <si>
    <t>BAVM 193 </t>
  </si>
  <si>
    <t>VSB 46 </t>
  </si>
  <si>
    <t>OEJV 0094</t>
  </si>
  <si>
    <t>BAVM 212 </t>
  </si>
  <si>
    <t>OEJV 0137</t>
  </si>
  <si>
    <t>IBVS 6010</t>
  </si>
  <si>
    <t>IBVS 6070</t>
  </si>
  <si>
    <t>BAVM 225 </t>
  </si>
  <si>
    <t>OEJV 0160</t>
  </si>
  <si>
    <t>IBVS 6011</t>
  </si>
  <si>
    <t>IBVS 6042</t>
  </si>
  <si>
    <t>IBVS 6196</t>
  </si>
  <si>
    <t>OEJV 0179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</si>
  <si>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</si>
  <si>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</si>
  <si>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</si>
  <si>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</si>
  <si>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</si>
  <si>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</si>
  <si>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</si>
  <si>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</si>
  <si>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</si>
  <si>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</si>
  <si>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</si>
  <si>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</si>
  <si>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</si>
  <si>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</si>
  <si>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</si>
  <si>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</si>
  <si>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</si>
  <si>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</si>
  <si>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</si>
  <si>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</si>
  <si>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</si>
  <si>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</si>
  <si>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</si>
  <si>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</si>
  <si>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</si>
  <si>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</si>
  <si>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</si>
  <si>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</si>
  <si>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</si>
  <si>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</si>
  <si>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</si>
  <si>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</si>
  <si>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</si>
  <si>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</si>
  <si>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</si>
  <si>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</si>
  <si>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</si>
  <si>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</si>
  <si>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</si>
  <si>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</si>
  <si>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</si>
  <si>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</si>
  <si>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</si>
  <si>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</si>
  <si>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</si>
  <si>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</si>
  <si>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</si>
  <si>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</si>
  <si>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</si>
  <si>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</si>
  <si>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</si>
  <si>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</si>
  <si>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</si>
  <si>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</si>
  <si>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</si>
  <si>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</si>
  <si>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</si>
  <si>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</si>
  <si>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</si>
  <si>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</si>
  <si>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</si>
  <si>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</si>
  <si>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</si>
  <si>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</si>
  <si>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</si>
  <si>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</si>
  <si>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</si>
  <si>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</si>
  <si>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</si>
  <si>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</si>
  <si>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</si>
  <si>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</si>
  <si>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</si>
  <si>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</si>
  <si>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</si>
  <si>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</si>
  <si>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</si>
  <si>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</si>
  <si>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</si>
  <si>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</si>
  <si>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</si>
  <si>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</si>
  <si>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</si>
  <si>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</si>
  <si>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</si>
  <si>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</si>
  <si>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</si>
  <si>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</si>
  <si>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</si>
  <si>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Qian &amp; Ma 2001PASP..113..754</t>
  </si>
  <si>
    <t>Qian</t>
  </si>
  <si>
    <t>Minima of BY Peg from the Lichtenknecker Database of the BAV</t>
  </si>
  <si>
    <t>http://www.bav-astro.de/LkDB/index.php</t>
  </si>
  <si>
    <t> BBS 12 </t>
  </si>
  <si>
    <t> 05.08.1973 23:08 </t>
  </si>
  <si>
    <t> -0.000 </t>
  </si>
  <si>
    <t> K.Locher </t>
  </si>
  <si>
    <t> 06.08.1973 23:32 </t>
  </si>
  <si>
    <t> -0.009 </t>
  </si>
  <si>
    <t> BBS 20 </t>
  </si>
  <si>
    <t> 20.12.1974 18:25 </t>
  </si>
  <si>
    <t> 0.011 </t>
  </si>
  <si>
    <t> 21.12.1974 19:17 </t>
  </si>
  <si>
    <t> 0.021 </t>
  </si>
  <si>
    <t> 01.01.1975 17:38 </t>
  </si>
  <si>
    <t> 0.010 </t>
  </si>
  <si>
    <t> 04.01.1975 19:29 </t>
  </si>
  <si>
    <t> 11.01.1975 19:20 </t>
  </si>
  <si>
    <t> -0.006 </t>
  </si>
  <si>
    <t> 22.01.1975 18:31 </t>
  </si>
  <si>
    <t> 0.018 </t>
  </si>
  <si>
    <t> BBS 23 </t>
  </si>
  <si>
    <t> 08.06.1975 00:34 </t>
  </si>
  <si>
    <t> 0.008 </t>
  </si>
  <si>
    <t> 09.06.1975 01:12 </t>
  </si>
  <si>
    <t> 12.06.1975 23:35 </t>
  </si>
  <si>
    <t> 0.009 </t>
  </si>
  <si>
    <t> 02.07.1975 23:31 </t>
  </si>
  <si>
    <t> 0.003 </t>
  </si>
  <si>
    <t> 04.07.1975 00:02 </t>
  </si>
  <si>
    <t> -0.001 </t>
  </si>
  <si>
    <t> 13.08.1975 20:41 </t>
  </si>
  <si>
    <t> -0.003 </t>
  </si>
  <si>
    <t> BBS 24 </t>
  </si>
  <si>
    <t> 13.09.1975 19:29 </t>
  </si>
  <si>
    <t> 0.002 </t>
  </si>
  <si>
    <t> 25.09.1975 18:53 </t>
  </si>
  <si>
    <t> 26.09.1975 19:16 </t>
  </si>
  <si>
    <t> 27.10.1975 17:54 </t>
  </si>
  <si>
    <t> 23.11.1975 18:25 </t>
  </si>
  <si>
    <t> 0.006 </t>
  </si>
  <si>
    <t> BBS 25 </t>
  </si>
  <si>
    <t> 27.12.1975 18:37 </t>
  </si>
  <si>
    <t> BBS 28 </t>
  </si>
  <si>
    <t> 08.06.1976 01:22 </t>
  </si>
  <si>
    <t> 21.06.1976 01:23 </t>
  </si>
  <si>
    <t> 0.005 </t>
  </si>
  <si>
    <t> BBS 29 </t>
  </si>
  <si>
    <t> 07.08.1976 01:58 </t>
  </si>
  <si>
    <t> 0.012 </t>
  </si>
  <si>
    <t> 22.08.1976 02:26 </t>
  </si>
  <si>
    <t> -0.013 </t>
  </si>
  <si>
    <t> BBS 30 </t>
  </si>
  <si>
    <t> 14.09.1976 20:58 </t>
  </si>
  <si>
    <t> 18.09.1976 19:24 </t>
  </si>
  <si>
    <t> BBS 35 </t>
  </si>
  <si>
    <t> 06.09.1977 20:55 </t>
  </si>
  <si>
    <t> 03.10.1977 21:10 </t>
  </si>
  <si>
    <t> 0.007 </t>
  </si>
  <si>
    <t> 03.11.1977 19:40 </t>
  </si>
  <si>
    <t> BBS 36 </t>
  </si>
  <si>
    <t> 01.01.1978 19:22 </t>
  </si>
  <si>
    <t> BBS 38 </t>
  </si>
  <si>
    <t> 14.07.1978 00:04 </t>
  </si>
  <si>
    <t> 0.004 </t>
  </si>
  <si>
    <t> 12.08.1978 01:20 </t>
  </si>
  <si>
    <t> -0.008 </t>
  </si>
  <si>
    <t> 13.08.1978 22:30 </t>
  </si>
  <si>
    <t> 25.08.1978 21:56 </t>
  </si>
  <si>
    <t> BBS 40 </t>
  </si>
  <si>
    <t> 20.11.1978 18:10 </t>
  </si>
  <si>
    <t> -0.007 </t>
  </si>
  <si>
    <t> BBS 41 </t>
  </si>
  <si>
    <t> 02.12.1978 17:31 </t>
  </si>
  <si>
    <t> -0.002 </t>
  </si>
  <si>
    <t> BBS 44 </t>
  </si>
  <si>
    <t> 04.06.1979 00:12 </t>
  </si>
  <si>
    <t> BBS 45 </t>
  </si>
  <si>
    <t> 16.09.1979 23:49 </t>
  </si>
  <si>
    <t> 18.09.1979 21:11 </t>
  </si>
  <si>
    <t> 0.017 </t>
  </si>
  <si>
    <t> 16.11.1979 20:18 </t>
  </si>
  <si>
    <t> -0.004 </t>
  </si>
  <si>
    <t> BBS 48 </t>
  </si>
  <si>
    <t> 16.05.1980 01:33 </t>
  </si>
  <si>
    <t> -0.012 </t>
  </si>
  <si>
    <t> BBS 51 </t>
  </si>
  <si>
    <t> 03.10.1980 22:50 </t>
  </si>
  <si>
    <t> 25.11.1980 19:06 </t>
  </si>
  <si>
    <t> BBS 52 </t>
  </si>
  <si>
    <t> 01.12.1980 18:30 </t>
  </si>
  <si>
    <t> 08.12.1980 18:27 </t>
  </si>
  <si>
    <t> 07.07.1981 22:10 </t>
  </si>
  <si>
    <t> 0.000 </t>
  </si>
  <si>
    <t> 26.09.1981 19:03 </t>
  </si>
  <si>
    <t> 30.09.1981 21:25 </t>
  </si>
  <si>
    <t> 19.10.1981 20:58 </t>
  </si>
  <si>
    <t> 0.001 </t>
  </si>
  <si>
    <t> 18.11.1981 18:50 </t>
  </si>
  <si>
    <t> BBS 60 </t>
  </si>
  <si>
    <t> 27.05.1982 01:00 </t>
  </si>
  <si>
    <t> BBS 61 </t>
  </si>
  <si>
    <t> 19.07.1982 00:43 </t>
  </si>
  <si>
    <t> -0.025 </t>
  </si>
  <si>
    <t> BBS 62 </t>
  </si>
  <si>
    <t> 11.09.1982 22:30 </t>
  </si>
  <si>
    <t> 18.09.1982 22:48 </t>
  </si>
  <si>
    <t> 23.09.1982 21:57 </t>
  </si>
  <si>
    <t> 25.09.1982 23:06 </t>
  </si>
  <si>
    <t> BBS 63 </t>
  </si>
  <si>
    <t> 20.10.1982 21:44 </t>
  </si>
  <si>
    <t> -0.010 </t>
  </si>
  <si>
    <t> BBS 64 </t>
  </si>
  <si>
    <t> 03.11.1982 17:36 </t>
  </si>
  <si>
    <t> -0.031 </t>
  </si>
  <si>
    <t> BBS 67 </t>
  </si>
  <si>
    <t> 04.07.1983 00:54 </t>
  </si>
  <si>
    <t> BBS 68 </t>
  </si>
  <si>
    <t> 14.08.1983 22:06 </t>
  </si>
  <si>
    <t> 19.08.1983 00:25 </t>
  </si>
  <si>
    <t> 01.09.1983 21:02 </t>
  </si>
  <si>
    <t> G.Mavrofridis </t>
  </si>
  <si>
    <t> 26.09.1983 19:49 </t>
  </si>
  <si>
    <t> BBS 73 </t>
  </si>
  <si>
    <t> 05.07.1984 23:02 </t>
  </si>
  <si>
    <t> 09.07.1984 00:38 </t>
  </si>
  <si>
    <t> 21.08.1984 23:03 </t>
  </si>
  <si>
    <t> BBS 78 </t>
  </si>
  <si>
    <t> 13.08.1985 22:10 </t>
  </si>
  <si>
    <t> -0.027 </t>
  </si>
  <si>
    <t> 15.07.1988 10:04 </t>
  </si>
  <si>
    <t> -0.03 </t>
  </si>
  <si>
    <t>?</t>
  </si>
  <si>
    <t> D.Polsgrove et al. </t>
  </si>
  <si>
    <t> 24.10.1989 03:21 </t>
  </si>
  <si>
    <t> 24.08.1990 06:57 </t>
  </si>
  <si>
    <t> 11.10.1990 03:50 </t>
  </si>
  <si>
    <t> -0.04 </t>
  </si>
  <si>
    <t> 10.10.1991 03:50 </t>
  </si>
  <si>
    <t> BBS 109 </t>
  </si>
  <si>
    <t> 20.11.1994 18:47 </t>
  </si>
  <si>
    <t> -0.030 </t>
  </si>
  <si>
    <t> A.Paschke </t>
  </si>
  <si>
    <t> BBS 112 </t>
  </si>
  <si>
    <t> 08.10.1995 21:17 </t>
  </si>
  <si>
    <t> 09.10.1995 00:59 </t>
  </si>
  <si>
    <t> -0.048 </t>
  </si>
  <si>
    <t>IBVS 5263 </t>
  </si>
  <si>
    <t> 17.07.1999 21:00 </t>
  </si>
  <si>
    <t> -0.0495 </t>
  </si>
  <si>
    <t> J.Safar </t>
  </si>
  <si>
    <t>BAVM 133 </t>
  </si>
  <si>
    <t> 04.09.1999 22:41 </t>
  </si>
  <si>
    <t> -0.0468 </t>
  </si>
  <si>
    <t>o</t>
  </si>
  <si>
    <t> F.Agerer </t>
  </si>
  <si>
    <t>OEJV 0074 </t>
  </si>
  <si>
    <t> 22.08.2000 23:54 </t>
  </si>
  <si>
    <t> -0.04675 </t>
  </si>
  <si>
    <t> J.Šafár </t>
  </si>
  <si>
    <t> 09.09.2000 02:13 </t>
  </si>
  <si>
    <t> -0.04697 </t>
  </si>
  <si>
    <t> 10.09.2000 19:17 </t>
  </si>
  <si>
    <t> -0.04556 </t>
  </si>
  <si>
    <t> 10.09.2000 23:25 </t>
  </si>
  <si>
    <t> -0.04433 </t>
  </si>
  <si>
    <t> 27.09.2000 21:32 </t>
  </si>
  <si>
    <t> -0.04847 </t>
  </si>
  <si>
    <t>BAVM 152 </t>
  </si>
  <si>
    <t> 16.08.2001 00:09 </t>
  </si>
  <si>
    <t> -0.0447 </t>
  </si>
  <si>
    <t>BAVM 158 </t>
  </si>
  <si>
    <t> 18.08.2002 22:24 </t>
  </si>
  <si>
    <t> -0.0415 </t>
  </si>
  <si>
    <t> 23.08.2002 21:27 </t>
  </si>
  <si>
    <t> -0.0394 </t>
  </si>
  <si>
    <t> 24.08.2002 01:32 </t>
  </si>
  <si>
    <t> -0.0401 </t>
  </si>
  <si>
    <t>OEJV 0107 </t>
  </si>
  <si>
    <t> 26.08.2002 23:19 </t>
  </si>
  <si>
    <t> -0.0392 </t>
  </si>
  <si>
    <t> M.Lehky </t>
  </si>
  <si>
    <t>BAVM 172 </t>
  </si>
  <si>
    <t> 26.08.2003 23:49 </t>
  </si>
  <si>
    <t> -0.0361 </t>
  </si>
  <si>
    <t> 04.09.2003 21:12 </t>
  </si>
  <si>
    <t> -0.0356 </t>
  </si>
  <si>
    <t> 05.09.2003 01:17 </t>
  </si>
  <si>
    <t> -0.0366 </t>
  </si>
  <si>
    <t> 16.10.2003 22:38 </t>
  </si>
  <si>
    <t> -0.0344 </t>
  </si>
  <si>
    <t>IBVS 5502 </t>
  </si>
  <si>
    <t> 30.11.2003 01:15 </t>
  </si>
  <si>
    <t> -0.0352 </t>
  </si>
  <si>
    <t> S.Dvorak </t>
  </si>
  <si>
    <t>BAVM 173 </t>
  </si>
  <si>
    <t> 22.07.2004 23:45 </t>
  </si>
  <si>
    <t> -0.0339 </t>
  </si>
  <si>
    <t> 31.07.2004 00:39 </t>
  </si>
  <si>
    <t> -0.0325 </t>
  </si>
  <si>
    <t> 03.08.2004 22:59 </t>
  </si>
  <si>
    <t> -0.0341 </t>
  </si>
  <si>
    <t> 08.08.2004 22:00 </t>
  </si>
  <si>
    <t> -0.0332 </t>
  </si>
  <si>
    <t> 15.08.2004 22:11 </t>
  </si>
  <si>
    <t> -0.0348 </t>
  </si>
  <si>
    <t> 19.08.2004 00:01 </t>
  </si>
  <si>
    <t> -0.03628 </t>
  </si>
  <si>
    <t> D.Motl </t>
  </si>
  <si>
    <t> 24.08.2004 23:44 </t>
  </si>
  <si>
    <t> -0.0316 </t>
  </si>
  <si>
    <t>BAVM 186 </t>
  </si>
  <si>
    <t> 02.09.2004 00:30 </t>
  </si>
  <si>
    <t> -0.0354 </t>
  </si>
  <si>
    <t> 02.09.2004 21:06 </t>
  </si>
  <si>
    <t> -0.0322 </t>
  </si>
  <si>
    <t> 04.09.2004 22:20 </t>
  </si>
  <si>
    <t> -0.0318 </t>
  </si>
  <si>
    <t> 05.09.2004 22:59 </t>
  </si>
  <si>
    <t> -0.0309 </t>
  </si>
  <si>
    <t> 06.09.2004 23:36 </t>
  </si>
  <si>
    <t> -0.0313 </t>
  </si>
  <si>
    <t> 08.09.2004 20:41 </t>
  </si>
  <si>
    <t> 09.09.2004 00:50 </t>
  </si>
  <si>
    <t> -0.0315 </t>
  </si>
  <si>
    <t> 03.10.2004 19:42 </t>
  </si>
  <si>
    <t> -0.0357 </t>
  </si>
  <si>
    <t>-I</t>
  </si>
  <si>
    <t> 03.10.2004 23:54 </t>
  </si>
  <si>
    <t> -0.0312 </t>
  </si>
  <si>
    <t> 05.10.2004 20:56 </t>
  </si>
  <si>
    <t> -0.0359 </t>
  </si>
  <si>
    <t> 06.10.2004 01:10 </t>
  </si>
  <si>
    <t> -0.0305 </t>
  </si>
  <si>
    <t>IBVS 5653 </t>
  </si>
  <si>
    <t> 01.12.2004 19:26 </t>
  </si>
  <si>
    <t> -0.0308 </t>
  </si>
  <si>
    <t> E.Blättler </t>
  </si>
  <si>
    <t>BAVM 178 </t>
  </si>
  <si>
    <t> 19.08.2005 00:36 </t>
  </si>
  <si>
    <t> -0.0301 </t>
  </si>
  <si>
    <t> 22.08.2005 10:36 </t>
  </si>
  <si>
    <t> -0.032 </t>
  </si>
  <si>
    <t> 15.09.2005 05:00 </t>
  </si>
  <si>
    <t> -0.0307 </t>
  </si>
  <si>
    <t> 15.09.2005 09:00 </t>
  </si>
  <si>
    <t> -0.0350 </t>
  </si>
  <si>
    <t> 04.10.2005 04:27 </t>
  </si>
  <si>
    <t> 14.10.2005 06:27 </t>
  </si>
  <si>
    <t> -0.0345 </t>
  </si>
  <si>
    <t> 15.10.2005 19:32 </t>
  </si>
  <si>
    <t> -0.0283 </t>
  </si>
  <si>
    <t> P.Frank </t>
  </si>
  <si>
    <t> 23.10.2005 03:44 </t>
  </si>
  <si>
    <t> -0.0384 </t>
  </si>
  <si>
    <t>IBVS 5677 </t>
  </si>
  <si>
    <t> 14.11.2005 01:08 </t>
  </si>
  <si>
    <t> -0.0303 </t>
  </si>
  <si>
    <t>BAVM 220 </t>
  </si>
  <si>
    <t> 11.10.2010 19:54 </t>
  </si>
  <si>
    <t> -0.0257 </t>
  </si>
  <si>
    <t> W.Moschner &amp; P.Frank </t>
  </si>
  <si>
    <t>BAVM 231 </t>
  </si>
  <si>
    <t> 02.09.2011 20:48 </t>
  </si>
  <si>
    <t> -0.0249 </t>
  </si>
  <si>
    <t>-Ir</t>
  </si>
  <si>
    <t> M.&amp; K.Rätz </t>
  </si>
  <si>
    <t>OEJV 0160 </t>
  </si>
  <si>
    <t> 02.10.2011 22:58 </t>
  </si>
  <si>
    <t> -0.02513 </t>
  </si>
  <si>
    <t> L.Šmelcer </t>
  </si>
  <si>
    <t> -0.02493 </t>
  </si>
  <si>
    <t>IBVS 6011 </t>
  </si>
  <si>
    <t> 17.10.2011 03:30 </t>
  </si>
  <si>
    <t> -0.0269 </t>
  </si>
  <si>
    <t> R.Diethelm </t>
  </si>
  <si>
    <t>IBVS 6042 </t>
  </si>
  <si>
    <t> 03.10.2012 04:06 </t>
  </si>
  <si>
    <t> -0.0261 </t>
  </si>
  <si>
    <t> 01.08.2013 22:58 </t>
  </si>
  <si>
    <t> -0.02553 </t>
  </si>
  <si>
    <t> -0.02542 </t>
  </si>
  <si>
    <t> 15.10.2011 19:00 </t>
  </si>
  <si>
    <t> D.Böhme </t>
  </si>
  <si>
    <t> -0.0417 </t>
  </si>
  <si>
    <t> 19.08.2002 23:01 </t>
  </si>
  <si>
    <t> -0.0416 </t>
  </si>
  <si>
    <t> 25.08.2002 22:43 </t>
  </si>
  <si>
    <t> -0.0385 </t>
  </si>
  <si>
    <t> 27.08.2002 23:59 </t>
  </si>
  <si>
    <t> -0.0369 </t>
  </si>
  <si>
    <t> 29.08.2002 21:01 </t>
  </si>
  <si>
    <t> 30.08.2002 01:10 </t>
  </si>
  <si>
    <t> 30.08.2002 21:40 </t>
  </si>
  <si>
    <t> -0.0398 </t>
  </si>
  <si>
    <t> 30.08.2002 21:41 </t>
  </si>
  <si>
    <t> 02.09.2002 23:29 </t>
  </si>
  <si>
    <t> -0.0420 </t>
  </si>
  <si>
    <t> -0.0419 </t>
  </si>
  <si>
    <t> 09.09.2002 23:47 </t>
  </si>
  <si>
    <t> 11.09.2002 20:51 </t>
  </si>
  <si>
    <t> -0.0422 </t>
  </si>
  <si>
    <t> 12.09.2002 01:03 </t>
  </si>
  <si>
    <t> -0.0379 </t>
  </si>
  <si>
    <t> 05.10.2002 19:19 </t>
  </si>
  <si>
    <t> -0.0411 </t>
  </si>
  <si>
    <t> 10.08.2006 07:48 </t>
  </si>
  <si>
    <t> -0.0284 </t>
  </si>
  <si>
    <t> T.Krajci </t>
  </si>
  <si>
    <t> 16.09.2007 18:53 </t>
  </si>
  <si>
    <t> -0.0268 </t>
  </si>
  <si>
    <t> 16.09.2007 22:56 </t>
  </si>
  <si>
    <t> -0.0287 </t>
  </si>
  <si>
    <t> 08.10.2007 20:10 </t>
  </si>
  <si>
    <t> 09.10.2007 00:18 </t>
  </si>
  <si>
    <t> -0.0272 </t>
  </si>
  <si>
    <t> 14.11.2007 10:14 </t>
  </si>
  <si>
    <t> -0.0293 </t>
  </si>
  <si>
    <t>Ic</t>
  </si>
  <si>
    <t> K.Nakajima </t>
  </si>
  <si>
    <t> 05.12.2007 19:12 </t>
  </si>
  <si>
    <t> -0.0270 </t>
  </si>
  <si>
    <t> 16.08.2009 21:41 </t>
  </si>
  <si>
    <t> -0.0265 </t>
  </si>
  <si>
    <t> Moschner &amp; Frank </t>
  </si>
  <si>
    <t>OEJV 0137 </t>
  </si>
  <si>
    <t> 25.09.2009 21:51 </t>
  </si>
  <si>
    <t> -0.0258 </t>
  </si>
  <si>
    <t> 26.12.2009 17:19 </t>
  </si>
  <si>
    <t> 20.09.2010 19:16 </t>
  </si>
  <si>
    <t> -0.0228 </t>
  </si>
  <si>
    <t> 21.09.2010 23:54 </t>
  </si>
  <si>
    <t> -0.0260 </t>
  </si>
  <si>
    <t> 03.09.2011 00:56 </t>
  </si>
  <si>
    <t>29953</t>
  </si>
  <si>
    <t> -0.0238 </t>
  </si>
  <si>
    <t> 23.09.2000 23:05 </t>
  </si>
  <si>
    <t> -0.052 </t>
  </si>
  <si>
    <t> 16.07.1997 23:37 </t>
  </si>
  <si>
    <t> -0.0496 </t>
  </si>
  <si>
    <t> 26.10.2001 19:31 </t>
  </si>
  <si>
    <t> -0.0446 </t>
  </si>
  <si>
    <t> 27.08.2005 01:25 </t>
  </si>
  <si>
    <t> M.Zejda et al. </t>
  </si>
  <si>
    <t> 25.10.2005 05:08 </t>
  </si>
  <si>
    <t> -0.0319 </t>
  </si>
  <si>
    <t> 18.08.1926 06:00 </t>
  </si>
  <si>
    <t> 0.10 </t>
  </si>
  <si>
    <t> E.M.Hughes </t>
  </si>
  <si>
    <t> 25.08.1955 20:42 </t>
  </si>
  <si>
    <t> W.Zessewitsch </t>
  </si>
  <si>
    <t> 26.08.1955 00:28 </t>
  </si>
  <si>
    <t> 01.06.1978 01:49 </t>
  </si>
  <si>
    <t> 01.07.1981 22:37 </t>
  </si>
  <si>
    <t> 24.10.1981 19:49 </t>
  </si>
  <si>
    <t> -0.005 </t>
  </si>
  <si>
    <t>_x0001_10718.5</t>
  </si>
  <si>
    <t>_x0001_0.0001</t>
  </si>
  <si>
    <t>_x0001_10715.5</t>
  </si>
  <si>
    <t>_x0001_0.0089</t>
  </si>
  <si>
    <t>_x0001_9251</t>
  </si>
  <si>
    <t>_x0002_0.0110</t>
  </si>
  <si>
    <t>_x0001_9248</t>
  </si>
  <si>
    <t>_x0002_0.0212</t>
  </si>
  <si>
    <t>_x0001_9216</t>
  </si>
  <si>
    <t>_x0002_0.0102</t>
  </si>
  <si>
    <t>_x0001_9207</t>
  </si>
  <si>
    <t>_x0002_0.0098</t>
  </si>
  <si>
    <t>_x0001_9186.5</t>
  </si>
  <si>
    <t>_x0001_0.0059</t>
  </si>
  <si>
    <t>_x0001_9154.5</t>
  </si>
  <si>
    <t>_x0002_0.0181</t>
  </si>
  <si>
    <t>_x0001_8756</t>
  </si>
  <si>
    <t>_x0002_0.0081</t>
  </si>
  <si>
    <t>_x0001_8753</t>
  </si>
  <si>
    <t>_x0002_0.0083</t>
  </si>
  <si>
    <t>_x0001_8741.5</t>
  </si>
  <si>
    <t>_x0002_0.0090</t>
  </si>
  <si>
    <t>_x0001_8683</t>
  </si>
  <si>
    <t>_x0002_0.0027</t>
  </si>
  <si>
    <t>_x0001_8680</t>
  </si>
  <si>
    <t>_x0001_0.0011</t>
  </si>
  <si>
    <t>_x0001_8560.5</t>
  </si>
  <si>
    <t>_x0001_0.0026</t>
  </si>
  <si>
    <t>_x0001_8470</t>
  </si>
  <si>
    <t>_x0002_0.0021</t>
  </si>
  <si>
    <t>_x0001_8435</t>
  </si>
  <si>
    <t>_x0002_0.0093</t>
  </si>
  <si>
    <t>_x0001_8432</t>
  </si>
  <si>
    <t>_x0001_0.0005</t>
  </si>
  <si>
    <t>_x0001_8341.5</t>
  </si>
  <si>
    <t>_x0001_0.0028</t>
  </si>
  <si>
    <t>_x0001_8262.5</t>
  </si>
  <si>
    <t>_x0002_0.0061</t>
  </si>
  <si>
    <t>_x0001_8163</t>
  </si>
  <si>
    <t>_x0001_0.0086</t>
  </si>
  <si>
    <t>_x0001_7685.5</t>
  </si>
  <si>
    <t>_x0001_7647.5</t>
  </si>
  <si>
    <t>_x0002_0.0047</t>
  </si>
  <si>
    <t>_x0001_7510</t>
  </si>
  <si>
    <t>_x0002_0.0124</t>
  </si>
  <si>
    <t>_x0001_7466</t>
  </si>
  <si>
    <t>_x0001_0.0129</t>
  </si>
  <si>
    <t>_x0001_7396.5</t>
  </si>
  <si>
    <t>_x0001_0.0055</t>
  </si>
  <si>
    <t>_x0001_7385</t>
  </si>
  <si>
    <t>_x0001_6352.5</t>
  </si>
  <si>
    <t>_x0002_0.0101</t>
  </si>
  <si>
    <t>_x0001_6273.5</t>
  </si>
  <si>
    <t>_x0002_0.0070</t>
  </si>
  <si>
    <t>_x0001_6183</t>
  </si>
  <si>
    <t>_x0001_0.0003</t>
  </si>
  <si>
    <t>_x0001_6010.5</t>
  </si>
  <si>
    <t>_x0002_0.0025</t>
  </si>
  <si>
    <t>_x0001_5445.5</t>
  </si>
  <si>
    <t>_x0002_0.0040</t>
  </si>
  <si>
    <t>_x0001_5360.5</t>
  </si>
  <si>
    <t>_x0001_0.0076</t>
  </si>
  <si>
    <t>_x0001_5355</t>
  </si>
  <si>
    <t>_x0001_0.0063</t>
  </si>
  <si>
    <t>_x0001_5320</t>
  </si>
  <si>
    <t>_x0002_0.0019</t>
  </si>
  <si>
    <t>_x0001_5066</t>
  </si>
  <si>
    <t>_x0001_0.0071</t>
  </si>
  <si>
    <t>_x0001_5031</t>
  </si>
  <si>
    <t>_x0001_0.0019</t>
  </si>
  <si>
    <t>_x0001_4495</t>
  </si>
  <si>
    <t>_x0001_0.0013</t>
  </si>
  <si>
    <t>_x0001_4188</t>
  </si>
  <si>
    <t>_x0002_0.0080</t>
  </si>
  <si>
    <t>_x0001_4182.5</t>
  </si>
  <si>
    <t>_x0001_0.0173</t>
  </si>
  <si>
    <t>_x0001_4010</t>
  </si>
  <si>
    <t>_x0001_0.0038</t>
  </si>
  <si>
    <t>_x0001_3480</t>
  </si>
  <si>
    <t>_x0001_0.0115</t>
  </si>
  <si>
    <t>_x0001_3068</t>
  </si>
  <si>
    <t>_x0001_0.0027</t>
  </si>
  <si>
    <t>_x0001_2913.5</t>
  </si>
  <si>
    <t>_x0002_0.0120</t>
  </si>
  <si>
    <t>_x0001_2896</t>
  </si>
  <si>
    <t>_x0002_0.0031</t>
  </si>
  <si>
    <t>_x0001_2875.5</t>
  </si>
  <si>
    <t>_x0001_2258</t>
  </si>
  <si>
    <t>_x0002_0.0002</t>
  </si>
  <si>
    <t>_x0001_2021.5</t>
  </si>
  <si>
    <t>_x0002_0.0020</t>
  </si>
  <si>
    <t>_x0001_2009.5</t>
  </si>
  <si>
    <t>_x0001_0.0022</t>
  </si>
  <si>
    <t>_x0001_1954</t>
  </si>
  <si>
    <t>_x0002_0.0013</t>
  </si>
  <si>
    <t>_x0001_1866.5</t>
  </si>
  <si>
    <t>_x0001_0.0072</t>
  </si>
  <si>
    <t>_x0001_1313</t>
  </si>
  <si>
    <t>_x0001_0.0125</t>
  </si>
  <si>
    <t>_x0001_1158</t>
  </si>
  <si>
    <t>_x0001_0.0247</t>
  </si>
  <si>
    <t>_x0001_997.5</t>
  </si>
  <si>
    <t>_x0002_0.0024</t>
  </si>
  <si>
    <t>_x0001_977</t>
  </si>
  <si>
    <t>_x0002_0.0046</t>
  </si>
  <si>
    <t>_x0001_962.5</t>
  </si>
  <si>
    <t>_x0002_0.0116</t>
  </si>
  <si>
    <t>_x0001_956.5</t>
  </si>
  <si>
    <t>_x0002_0.0079</t>
  </si>
  <si>
    <t>_x0001_883.5</t>
  </si>
  <si>
    <t>_x0001_0.0105</t>
  </si>
  <si>
    <t>_x0001_134.5</t>
  </si>
  <si>
    <t>_x0002_0.0106</t>
  </si>
  <si>
    <t>_x0001_12</t>
  </si>
  <si>
    <t>_x0002_0.0062</t>
  </si>
  <si>
    <t>_x0002_0.0105</t>
  </si>
  <si>
    <t>_x0001_0.0023</t>
  </si>
  <si>
    <t>_x0001_0.0267</t>
  </si>
  <si>
    <t>_x0001_0.0298</t>
  </si>
  <si>
    <t>_x0001_0.0307</t>
  </si>
  <si>
    <t>_x0001_0.0476</t>
  </si>
  <si>
    <t>_x0001_0.0498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</si>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</sst>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\$#,##0_);&quot;($&quot;#,##0\)"/>
    <numFmt numFmtId="165" formatCode="0E+00"/>
    <numFmt numFmtId="166" formatCode="m/d/yyyy\ h:mm"/>
    <numFmt numFmtId="167" formatCode="m/d/yyyy"/>
    <numFmt numFmtId="168" formatCode="0.E+00"/>
    <numFmt numFmtId="169" formatCode="0.0%"/>
    <numFmt numFmtId="170" formatCode="mm/dd/yy\ hh:mm\ AM/PM"/>
    <numFmt numFmtId="171" formatCode="dd/mm/yyyy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1" fillId="0" borderId="0" applyFill="0" applyBorder="0" applyProtection="0">
      <alignment vertical="top"/>
    </xf>
    <xf numFmtId="164" fontId="21" fillId="0" borderId="0" applyFill="0" applyBorder="0" applyProtection="0">
      <alignment vertical="top"/>
    </xf>
    <xf numFmtId="0" fontId="21" fillId="0" borderId="0" applyFill="0" applyBorder="0" applyProtection="0">
      <alignment vertical="top"/>
    </xf>
    <xf numFmtId="2" fontId="21" fillId="0" borderId="0" applyFill="0" applyBorder="0" applyProtection="0">
      <alignment vertical="top"/>
    </xf>
    <xf numFmtId="0" fontId="20" fillId="0" borderId="0" applyNumberFormat="0" applyFill="0" applyBorder="0" applyProtection="0">
      <alignment vertical="top"/>
    </xf>
    <xf numFmtId="0" fontId="1" fillId="0" borderId="0"/>
    <xf numFmtId="0" fontId="21" fillId="0" borderId="0"/>
  </cellStyleXfs>
  <cellXfs count="13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Fill="1" applyBorder="1" applyAlignment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4" xfId="0" applyFill="1" applyBorder="1" applyAlignment="1"/>
    <xf numFmtId="0" fontId="0" fillId="0" borderId="5" xfId="0" applyFill="1" applyBorder="1" applyAlignment="1"/>
    <xf numFmtId="0" fontId="3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Font="1" applyBorder="1" applyAlignment="1">
      <alignment horizontal="center"/>
    </xf>
    <xf numFmtId="0" fontId="9" fillId="2" borderId="0" xfId="0" applyFont="1" applyFill="1">
      <alignment vertical="top"/>
    </xf>
    <xf numFmtId="0" fontId="8" fillId="0" borderId="0" xfId="0" applyFont="1">
      <alignment vertical="top"/>
    </xf>
    <xf numFmtId="165" fontId="0" fillId="0" borderId="0" xfId="0" applyNumberForma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 applyAlignment="1"/>
    <xf numFmtId="0" fontId="0" fillId="0" borderId="9" xfId="0" applyBorder="1" applyAlignment="1"/>
    <xf numFmtId="166" fontId="8" fillId="0" borderId="0" xfId="0" applyNumberFormat="1" applyFont="1">
      <alignment vertical="top"/>
    </xf>
    <xf numFmtId="0" fontId="10" fillId="0" borderId="3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Font="1" applyAlignment="1"/>
    <xf numFmtId="0" fontId="12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0" fillId="0" borderId="0" xfId="0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0" fillId="0" borderId="3" xfId="0" applyFont="1" applyBorder="1" applyAlignment="1"/>
    <xf numFmtId="0" fontId="12" fillId="0" borderId="3" xfId="0" applyFont="1" applyBorder="1" applyAlignment="1"/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3" fillId="0" borderId="0" xfId="7" applyFont="1"/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>
      <alignment vertical="top"/>
    </xf>
    <xf numFmtId="0" fontId="16" fillId="0" borderId="0" xfId="0" applyFont="1">
      <alignment vertical="top"/>
    </xf>
    <xf numFmtId="0" fontId="5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>
      <alignment vertical="top"/>
    </xf>
    <xf numFmtId="0" fontId="17" fillId="0" borderId="12" xfId="0" applyFont="1" applyBorder="1">
      <alignment vertical="top"/>
    </xf>
    <xf numFmtId="0" fontId="8" fillId="0" borderId="13" xfId="0" applyFont="1" applyBorder="1">
      <alignment vertical="top"/>
    </xf>
    <xf numFmtId="168" fontId="8" fillId="0" borderId="13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7" fontId="0" fillId="0" borderId="0" xfId="0" applyNumberFormat="1">
      <alignment vertical="top"/>
    </xf>
    <xf numFmtId="0" fontId="3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8" fillId="0" borderId="16" xfId="0" applyFont="1" applyBorder="1">
      <alignment vertical="top"/>
    </xf>
    <xf numFmtId="168" fontId="8" fillId="0" borderId="16" xfId="0" applyNumberFormat="1" applyFont="1" applyBorder="1" applyAlignment="1">
      <alignment horizontal="center"/>
    </xf>
    <xf numFmtId="0" fontId="3" fillId="0" borderId="17" xfId="0" applyFont="1" applyBorder="1">
      <alignment vertical="top"/>
    </xf>
    <xf numFmtId="0" fontId="17" fillId="0" borderId="18" xfId="0" applyFont="1" applyBorder="1">
      <alignment vertical="top"/>
    </xf>
    <xf numFmtId="0" fontId="8" fillId="0" borderId="19" xfId="0" applyFont="1" applyBorder="1">
      <alignment vertical="top"/>
    </xf>
    <xf numFmtId="168" fontId="8" fillId="0" borderId="19" xfId="0" applyNumberFormat="1" applyFont="1" applyBorder="1" applyAlignment="1">
      <alignment horizontal="center"/>
    </xf>
    <xf numFmtId="0" fontId="16" fillId="0" borderId="3" xfId="0" applyFont="1" applyBorder="1">
      <alignment vertical="top"/>
    </xf>
    <xf numFmtId="0" fontId="0" fillId="0" borderId="3" xfId="0" applyFont="1" applyBorder="1">
      <alignment vertical="top"/>
    </xf>
    <xf numFmtId="0" fontId="3" fillId="0" borderId="0" xfId="0" applyFont="1" applyFill="1" applyBorder="1">
      <alignment vertical="top"/>
    </xf>
    <xf numFmtId="0" fontId="17" fillId="0" borderId="0" xfId="0" applyFont="1">
      <alignment vertical="top"/>
    </xf>
    <xf numFmtId="168" fontId="8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8" fillId="0" borderId="0" xfId="0" applyFont="1" applyFill="1">
      <alignment vertical="top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 applyFill="1" applyBorder="1">
      <alignment vertical="top"/>
    </xf>
    <xf numFmtId="0" fontId="18" fillId="0" borderId="0" xfId="0" applyFont="1">
      <alignment vertical="top"/>
    </xf>
    <xf numFmtId="169" fontId="18" fillId="0" borderId="0" xfId="0" applyNumberFormat="1" applyFont="1">
      <alignment vertical="top"/>
    </xf>
    <xf numFmtId="10" fontId="18" fillId="0" borderId="0" xfId="0" applyNumberFormat="1" applyFont="1" applyFill="1" applyBorder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Fill="1">
      <alignment vertical="top"/>
    </xf>
    <xf numFmtId="0" fontId="6" fillId="0" borderId="0" xfId="0" applyFont="1" applyAlignment="1">
      <alignment horizontal="center"/>
    </xf>
    <xf numFmtId="0" fontId="19" fillId="0" borderId="0" xfId="0" applyFont="1">
      <alignment vertical="top"/>
    </xf>
    <xf numFmtId="0" fontId="10" fillId="0" borderId="0" xfId="0" applyFont="1">
      <alignment vertical="top"/>
    </xf>
    <xf numFmtId="0" fontId="16" fillId="0" borderId="0" xfId="0" applyFont="1" applyAlignment="1">
      <alignment horizontal="center"/>
    </xf>
    <xf numFmtId="0" fontId="0" fillId="0" borderId="0" xfId="0" applyFont="1">
      <alignment vertical="top"/>
    </xf>
    <xf numFmtId="0" fontId="3" fillId="0" borderId="0" xfId="0" applyFont="1" applyFill="1" applyBorder="1" applyAlignment="1">
      <alignment horizontal="center"/>
    </xf>
    <xf numFmtId="0" fontId="6" fillId="3" borderId="1" xfId="0" applyFont="1" applyFill="1" applyBorder="1">
      <alignment vertical="top"/>
    </xf>
    <xf numFmtId="0" fontId="6" fillId="3" borderId="20" xfId="0" applyFont="1" applyFill="1" applyBorder="1">
      <alignment vertical="top"/>
    </xf>
    <xf numFmtId="0" fontId="8" fillId="0" borderId="20" xfId="0" applyFont="1" applyFill="1" applyBorder="1">
      <alignment vertical="top"/>
    </xf>
    <xf numFmtId="0" fontId="8" fillId="0" borderId="0" xfId="0" applyFont="1" applyAlignment="1">
      <alignment horizontal="left"/>
    </xf>
    <xf numFmtId="4" fontId="0" fillId="0" borderId="0" xfId="0" applyNumberFormat="1" applyAlignment="1"/>
    <xf numFmtId="170" fontId="8" fillId="0" borderId="0" xfId="0" applyNumberFormat="1" applyFo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0" fillId="0" borderId="0" xfId="5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 inden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right" vertical="top" wrapText="1"/>
    </xf>
    <xf numFmtId="0" fontId="20" fillId="4" borderId="1" xfId="5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left"/>
    </xf>
    <xf numFmtId="0" fontId="13" fillId="0" borderId="0" xfId="0" applyFont="1" applyAlignment="1"/>
    <xf numFmtId="171" fontId="0" fillId="0" borderId="0" xfId="0" applyNumberFormat="1" applyAlignment="1"/>
    <xf numFmtId="171" fontId="0" fillId="0" borderId="3" xfId="0" applyNumberFormat="1" applyBorder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BY peg - O-C Diagr.</a:t>
            </a:r>
          </a:p>
        </c:rich>
      </c:tx>
      <c:layout>
        <c:manualLayout>
          <c:xMode val="edge"/>
          <c:yMode val="edge"/>
          <c:x val="0.3657334595943216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50753940642007"/>
          <c:y val="0.23584978088695488"/>
          <c:w val="0.7924223837314531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1'!$H$21:$H$215</c:f>
              <c:numCache>
                <c:formatCode>General</c:formatCode>
                <c:ptCount val="195"/>
                <c:pt idx="0">
                  <c:v>-6.6734999996697297E-2</c:v>
                </c:pt>
                <c:pt idx="7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39-4F48-9DEB-DD2FFBC4886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1'!$I$21:$I$215</c:f>
              <c:numCache>
                <c:formatCode>General</c:formatCode>
                <c:ptCount val="195"/>
                <c:pt idx="1">
                  <c:v>5.9708000044338405E-3</c:v>
                </c:pt>
                <c:pt idx="2">
                  <c:v>-7.9977999994298443E-3</c:v>
                </c:pt>
                <c:pt idx="3">
                  <c:v>-1.2179999612271786E-4</c:v>
                </c:pt>
                <c:pt idx="4">
                  <c:v>-1.2179999612271786E-4</c:v>
                </c:pt>
                <c:pt idx="5">
                  <c:v>-1.2179999612271786E-4</c:v>
                </c:pt>
                <c:pt idx="6">
                  <c:v>-8.9333999931113794E-3</c:v>
                </c:pt>
                <c:pt idx="7">
                  <c:v>-8.9333999931113794E-3</c:v>
                </c:pt>
                <c:pt idx="8">
                  <c:v>-8.9333999931113794E-3</c:v>
                </c:pt>
                <c:pt idx="9">
                  <c:v>1.1037199998099823E-2</c:v>
                </c:pt>
                <c:pt idx="10">
                  <c:v>2.1225600001343992E-2</c:v>
                </c:pt>
                <c:pt idx="11">
                  <c:v>1.0235200003080536E-2</c:v>
                </c:pt>
                <c:pt idx="12">
                  <c:v>9.8004000028595328E-3</c:v>
                </c:pt>
                <c:pt idx="13">
                  <c:v>-5.9122000020579435E-3</c:v>
                </c:pt>
                <c:pt idx="14">
                  <c:v>1.809740000317106E-2</c:v>
                </c:pt>
                <c:pt idx="15">
                  <c:v>8.1232000011368655E-3</c:v>
                </c:pt>
                <c:pt idx="16">
                  <c:v>8.311600009619724E-3</c:v>
                </c:pt>
                <c:pt idx="17">
                  <c:v>9.0338000009069219E-3</c:v>
                </c:pt>
                <c:pt idx="18">
                  <c:v>2.7076000042143278E-3</c:v>
                </c:pt>
                <c:pt idx="19">
                  <c:v>-1.1039999953936785E-3</c:v>
                </c:pt>
                <c:pt idx="20">
                  <c:v>-2.5993999952333979E-3</c:v>
                </c:pt>
                <c:pt idx="21">
                  <c:v>2.0839999997406267E-3</c:v>
                </c:pt>
                <c:pt idx="22">
                  <c:v>9.2819999990751967E-3</c:v>
                </c:pt>
                <c:pt idx="23">
                  <c:v>-5.2959999447921291E-4</c:v>
                </c:pt>
                <c:pt idx="24">
                  <c:v>-2.8461999972932972E-3</c:v>
                </c:pt>
                <c:pt idx="25">
                  <c:v>6.1149999964982271E-3</c:v>
                </c:pt>
                <c:pt idx="26">
                  <c:v>-8.6364000017056242E-3</c:v>
                </c:pt>
                <c:pt idx="27">
                  <c:v>-2.6493999976082705E-3</c:v>
                </c:pt>
                <c:pt idx="28">
                  <c:v>4.7370000029332004E-3</c:v>
                </c:pt>
                <c:pt idx="29">
                  <c:v>1.2372000004688744E-2</c:v>
                </c:pt>
                <c:pt idx="30">
                  <c:v>-1.286479999544099E-2</c:v>
                </c:pt>
                <c:pt idx="31">
                  <c:v>-5.5001999935484491E-3</c:v>
                </c:pt>
                <c:pt idx="32">
                  <c:v>-2.77799999457784E-3</c:v>
                </c:pt>
                <c:pt idx="33">
                  <c:v>1.0063000008813106E-2</c:v>
                </c:pt>
                <c:pt idx="34">
                  <c:v>7.0242000001599081E-3</c:v>
                </c:pt>
                <c:pt idx="35">
                  <c:v>-2.9240000003483146E-4</c:v>
                </c:pt>
                <c:pt idx="36">
                  <c:v>2.5406000058865175E-3</c:v>
                </c:pt>
                <c:pt idx="37">
                  <c:v>-9.8587999964365736E-3</c:v>
                </c:pt>
                <c:pt idx="38">
                  <c:v>-4.5382999996945728E-2</c:v>
                </c:pt>
                <c:pt idx="39">
                  <c:v>4.0225999982794747E-3</c:v>
                </c:pt>
                <c:pt idx="40">
                  <c:v>-7.6393999988795258E-3</c:v>
                </c:pt>
                <c:pt idx="41">
                  <c:v>-6.2939999916125089E-3</c:v>
                </c:pt>
                <c:pt idx="42">
                  <c:v>1.9039999970118515E-3</c:v>
                </c:pt>
                <c:pt idx="43">
                  <c:v>-7.1448000016971491E-3</c:v>
                </c:pt>
                <c:pt idx="44">
                  <c:v>-1.9467999954940751E-3</c:v>
                </c:pt>
                <c:pt idx="45">
                  <c:v>-1.2859999987995252E-3</c:v>
                </c:pt>
                <c:pt idx="46">
                  <c:v>7.9936000038287602E-3</c:v>
                </c:pt>
                <c:pt idx="47">
                  <c:v>1.7339000005449634E-2</c:v>
                </c:pt>
                <c:pt idx="48">
                  <c:v>-3.8280000007944182E-3</c:v>
                </c:pt>
                <c:pt idx="49">
                  <c:v>-1.1543999993591569E-2</c:v>
                </c:pt>
                <c:pt idx="50">
                  <c:v>-2.6703999974415638E-3</c:v>
                </c:pt>
                <c:pt idx="51">
                  <c:v>1.2032200007524807E-2</c:v>
                </c:pt>
                <c:pt idx="52">
                  <c:v>3.1312000064644963E-3</c:v>
                </c:pt>
                <c:pt idx="53">
                  <c:v>-8.5813999976380728E-3</c:v>
                </c:pt>
                <c:pt idx="54">
                  <c:v>-7.407019999664044E-2</c:v>
                </c:pt>
                <c:pt idx="55">
                  <c:v>3.0986000056145713E-3</c:v>
                </c:pt>
                <c:pt idx="56">
                  <c:v>1.976000057766214E-4</c:v>
                </c:pt>
                <c:pt idx="57">
                  <c:v>2.0498000085353851E-3</c:v>
                </c:pt>
                <c:pt idx="58">
                  <c:v>-2.1965999985695817E-3</c:v>
                </c:pt>
                <c:pt idx="59">
                  <c:v>1.2888000055681914E-3</c:v>
                </c:pt>
                <c:pt idx="60">
                  <c:v>-4.800599992449861E-3</c:v>
                </c:pt>
                <c:pt idx="61">
                  <c:v>-7.2161999923991971E-3</c:v>
                </c:pt>
                <c:pt idx="62">
                  <c:v>7.5694400002248585E-2</c:v>
                </c:pt>
                <c:pt idx="63">
                  <c:v>-1.2456399992515799E-2</c:v>
                </c:pt>
                <c:pt idx="64">
                  <c:v>-2.472239999769954E-2</c:v>
                </c:pt>
                <c:pt idx="65">
                  <c:v>2.3570000048493966E-3</c:v>
                </c:pt>
                <c:pt idx="66">
                  <c:v>4.644400003599003E-3</c:v>
                </c:pt>
                <c:pt idx="67">
                  <c:v>1.155500000459142E-2</c:v>
                </c:pt>
                <c:pt idx="68">
                  <c:v>7.9318000061903149E-3</c:v>
                </c:pt>
                <c:pt idx="69">
                  <c:v>-1.048379999701865E-2</c:v>
                </c:pt>
                <c:pt idx="70">
                  <c:v>-3.094039999996312E-2</c:v>
                </c:pt>
                <c:pt idx="71">
                  <c:v>1.0553400003118441E-2</c:v>
                </c:pt>
                <c:pt idx="72">
                  <c:v>6.2464000075124204E-3</c:v>
                </c:pt>
                <c:pt idx="74">
                  <c:v>1.0543400007009041E-2</c:v>
                </c:pt>
                <c:pt idx="75">
                  <c:v>-1.8721999949775636E-3</c:v>
                </c:pt>
                <c:pt idx="76">
                  <c:v>8.1262000021524727E-3</c:v>
                </c:pt>
                <c:pt idx="77">
                  <c:v>-2.3085999928298406E-3</c:v>
                </c:pt>
                <c:pt idx="78">
                  <c:v>-7.2387999898637645E-3</c:v>
                </c:pt>
                <c:pt idx="79">
                  <c:v>-2.6675599998270627E-2</c:v>
                </c:pt>
                <c:pt idx="80">
                  <c:v>-3.2802399997308385E-2</c:v>
                </c:pt>
                <c:pt idx="81">
                  <c:v>-3.1268799997633323E-2</c:v>
                </c:pt>
                <c:pt idx="82">
                  <c:v>-3.4408199993777089E-2</c:v>
                </c:pt>
                <c:pt idx="83">
                  <c:v>-3.5616199995274656E-2</c:v>
                </c:pt>
                <c:pt idx="84">
                  <c:v>-2.7765599996200763E-2</c:v>
                </c:pt>
                <c:pt idx="85">
                  <c:v>-2.9829999992216472E-2</c:v>
                </c:pt>
                <c:pt idx="86">
                  <c:v>-3.0672399996547028E-2</c:v>
                </c:pt>
                <c:pt idx="87">
                  <c:v>-3.0672399996547028E-2</c:v>
                </c:pt>
                <c:pt idx="88">
                  <c:v>-4.7640999997383915E-2</c:v>
                </c:pt>
                <c:pt idx="89">
                  <c:v>-4.7640999997383915E-2</c:v>
                </c:pt>
                <c:pt idx="132">
                  <c:v>-3.3197400000062771E-2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39-4F48-9DEB-DD2FFBC4886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1'!$J$21:$J$215</c:f>
              <c:numCache>
                <c:formatCode>General</c:formatCode>
                <c:ptCount val="195"/>
                <c:pt idx="91">
                  <c:v>-4.9623399994743522E-2</c:v>
                </c:pt>
                <c:pt idx="98">
                  <c:v>-5.1863799999409821E-2</c:v>
                </c:pt>
                <c:pt idx="103">
                  <c:v>-4.4595999999728519E-2</c:v>
                </c:pt>
                <c:pt idx="150">
                  <c:v>-3.0930000000807922E-2</c:v>
                </c:pt>
                <c:pt idx="158">
                  <c:v>-3.1865599994489457E-2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39-4F48-9DEB-DD2FFBC4886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1'!$F$21:$F$2105</c:f>
              <c:numCache>
                <c:formatCode>General</c:formatCode>
                <c:ptCount val="208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  <c:pt idx="195">
                  <c:v>38499</c:v>
                </c:pt>
              </c:numCache>
            </c:numRef>
          </c:xVal>
          <c:yVal>
            <c:numRef>
              <c:f>'Active 1'!$K$21:$K$2105</c:f>
              <c:numCache>
                <c:formatCode>General</c:formatCode>
                <c:ptCount val="2085"/>
                <c:pt idx="90">
                  <c:v>-4.9823399996967055E-2</c:v>
                </c:pt>
                <c:pt idx="92">
                  <c:v>-4.9488399999972899E-2</c:v>
                </c:pt>
                <c:pt idx="93">
                  <c:v>-4.6776599992881529E-2</c:v>
                </c:pt>
                <c:pt idx="94">
                  <c:v>-4.6745599996938836E-2</c:v>
                </c:pt>
                <c:pt idx="95">
                  <c:v>-4.6965599998657126E-2</c:v>
                </c:pt>
                <c:pt idx="96">
                  <c:v>-4.5561599989014212E-2</c:v>
                </c:pt>
                <c:pt idx="97">
                  <c:v>-4.4330199998512398E-2</c:v>
                </c:pt>
                <c:pt idx="99">
                  <c:v>-4.8471599999174941E-2</c:v>
                </c:pt>
                <c:pt idx="102">
                  <c:v>-4.4683999993139878E-2</c:v>
                </c:pt>
                <c:pt idx="104">
                  <c:v>-4.1641199990408495E-2</c:v>
                </c:pt>
                <c:pt idx="105">
                  <c:v>-4.1511199990054592E-2</c:v>
                </c:pt>
                <c:pt idx="106">
                  <c:v>-4.1602799996326212E-2</c:v>
                </c:pt>
                <c:pt idx="107">
                  <c:v>-3.9400599998771213E-2</c:v>
                </c:pt>
                <c:pt idx="108">
                  <c:v>-4.006919999665115E-2</c:v>
                </c:pt>
                <c:pt idx="109">
                  <c:v>-3.8493799998832401E-2</c:v>
                </c:pt>
                <c:pt idx="110">
                  <c:v>-3.9235399992321618E-2</c:v>
                </c:pt>
                <c:pt idx="111">
                  <c:v>-3.6936999997124076E-2</c:v>
                </c:pt>
                <c:pt idx="112">
                  <c:v>-4.1411599995626602E-2</c:v>
                </c:pt>
                <c:pt idx="113">
                  <c:v>-3.9320199997746386E-2</c:v>
                </c:pt>
                <c:pt idx="114">
                  <c:v>-3.9763199994922616E-2</c:v>
                </c:pt>
                <c:pt idx="115">
                  <c:v>-3.9183199995022733E-2</c:v>
                </c:pt>
                <c:pt idx="116">
                  <c:v>-4.1957999994338024E-2</c:v>
                </c:pt>
                <c:pt idx="117">
                  <c:v>-4.1887999999744352E-2</c:v>
                </c:pt>
                <c:pt idx="118">
                  <c:v>-3.9080599992303178E-2</c:v>
                </c:pt>
                <c:pt idx="119">
                  <c:v>-4.2205199999443721E-2</c:v>
                </c:pt>
                <c:pt idx="120">
                  <c:v>-3.7793799994688015E-2</c:v>
                </c:pt>
                <c:pt idx="121">
                  <c:v>-4.1079199996602256E-2</c:v>
                </c:pt>
                <c:pt idx="123">
                  <c:v>-3.609639999922365E-2</c:v>
                </c:pt>
                <c:pt idx="124">
                  <c:v>-3.5563599994929973E-2</c:v>
                </c:pt>
                <c:pt idx="125">
                  <c:v>-3.6632199997256976E-2</c:v>
                </c:pt>
                <c:pt idx="126">
                  <c:v>-3.443919999699574E-2</c:v>
                </c:pt>
                <c:pt idx="127">
                  <c:v>-3.5237999996752478E-2</c:v>
                </c:pt>
                <c:pt idx="129">
                  <c:v>-3.3905999996932223E-2</c:v>
                </c:pt>
                <c:pt idx="130">
                  <c:v>-3.2530199998291209E-2</c:v>
                </c:pt>
                <c:pt idx="131">
                  <c:v>-3.4107999999832828E-2</c:v>
                </c:pt>
                <c:pt idx="133">
                  <c:v>-3.4809999997378327E-2</c:v>
                </c:pt>
                <c:pt idx="134">
                  <c:v>-3.6284799993154593E-2</c:v>
                </c:pt>
                <c:pt idx="135">
                  <c:v>-3.1645799994294066E-2</c:v>
                </c:pt>
                <c:pt idx="136">
                  <c:v>-3.5369999990507495E-2</c:v>
                </c:pt>
                <c:pt idx="137">
                  <c:v>-3.2212999991315883E-2</c:v>
                </c:pt>
                <c:pt idx="138">
                  <c:v>-3.1836199996178038E-2</c:v>
                </c:pt>
                <c:pt idx="139">
                  <c:v>-3.094779999810271E-2</c:v>
                </c:pt>
                <c:pt idx="140">
                  <c:v>-3.1259399998816662E-2</c:v>
                </c:pt>
                <c:pt idx="141">
                  <c:v>-3.3213999995496124E-2</c:v>
                </c:pt>
                <c:pt idx="142">
                  <c:v>-3.14825999957975E-2</c:v>
                </c:pt>
                <c:pt idx="143">
                  <c:v>-3.5729599992919248E-2</c:v>
                </c:pt>
                <c:pt idx="144">
                  <c:v>-3.1198199991194997E-2</c:v>
                </c:pt>
                <c:pt idx="145">
                  <c:v>-3.5852799999702256E-2</c:v>
                </c:pt>
                <c:pt idx="146">
                  <c:v>-3.0521399996359833E-2</c:v>
                </c:pt>
                <c:pt idx="147">
                  <c:v>-3.0796599996392615E-2</c:v>
                </c:pt>
                <c:pt idx="148">
                  <c:v>-3.010579999681795E-2</c:v>
                </c:pt>
                <c:pt idx="149">
                  <c:v>-3.2477799992193468E-2</c:v>
                </c:pt>
                <c:pt idx="151">
                  <c:v>-3.0713199994352181E-2</c:v>
                </c:pt>
                <c:pt idx="152">
                  <c:v>-3.4981799995875917E-2</c:v>
                </c:pt>
                <c:pt idx="153">
                  <c:v>-3.0927799991331995E-2</c:v>
                </c:pt>
                <c:pt idx="154">
                  <c:v>-3.4475199994631112E-2</c:v>
                </c:pt>
                <c:pt idx="155">
                  <c:v>-2.8292599992710166E-2</c:v>
                </c:pt>
                <c:pt idx="156">
                  <c:v>-3.8442399993073195E-2</c:v>
                </c:pt>
                <c:pt idx="157">
                  <c:v>-3.191559999686433E-2</c:v>
                </c:pt>
                <c:pt idx="159">
                  <c:v>-3.0323199993290473E-2</c:v>
                </c:pt>
                <c:pt idx="161">
                  <c:v>-2.8368200000841171E-2</c:v>
                </c:pt>
                <c:pt idx="166">
                  <c:v>-2.6702599992859177E-2</c:v>
                </c:pt>
                <c:pt idx="167">
                  <c:v>-2.867119999427814E-2</c:v>
                </c:pt>
                <c:pt idx="168">
                  <c:v>-2.8301999991526827E-2</c:v>
                </c:pt>
                <c:pt idx="169">
                  <c:v>-2.7170599998498801E-2</c:v>
                </c:pt>
                <c:pt idx="170">
                  <c:v>-2.9282399991643615E-2</c:v>
                </c:pt>
                <c:pt idx="171">
                  <c:v>-2.6957399997627363E-2</c:v>
                </c:pt>
                <c:pt idx="175">
                  <c:v>-2.646959999401588E-2</c:v>
                </c:pt>
                <c:pt idx="176">
                  <c:v>-2.5801999996474478E-2</c:v>
                </c:pt>
                <c:pt idx="177">
                  <c:v>-2.4820200000249315E-2</c:v>
                </c:pt>
                <c:pt idx="178">
                  <c:v>-2.2774999997636769E-2</c:v>
                </c:pt>
                <c:pt idx="179">
                  <c:v>-2.5945199995476287E-2</c:v>
                </c:pt>
                <c:pt idx="180">
                  <c:v>-2.5662799998826813E-2</c:v>
                </c:pt>
                <c:pt idx="181">
                  <c:v>-2.4882999990950339E-2</c:v>
                </c:pt>
                <c:pt idx="182">
                  <c:v>-2.3751599997922312E-2</c:v>
                </c:pt>
                <c:pt idx="183">
                  <c:v>-2.5126599997747689E-2</c:v>
                </c:pt>
                <c:pt idx="184">
                  <c:v>-2.4926599995524157E-2</c:v>
                </c:pt>
                <c:pt idx="186">
                  <c:v>-2.6850399997783825E-2</c:v>
                </c:pt>
                <c:pt idx="187">
                  <c:v>-2.6097799993294757E-2</c:v>
                </c:pt>
                <c:pt idx="188">
                  <c:v>-2.552839999407297E-2</c:v>
                </c:pt>
                <c:pt idx="189">
                  <c:v>-2.5418399993213825E-2</c:v>
                </c:pt>
                <c:pt idx="190">
                  <c:v>-2.5418399993213825E-2</c:v>
                </c:pt>
                <c:pt idx="191">
                  <c:v>-2.3600599990459159E-2</c:v>
                </c:pt>
                <c:pt idx="192">
                  <c:v>-2.2737999999662861E-2</c:v>
                </c:pt>
                <c:pt idx="193">
                  <c:v>-2.2384799995052163E-2</c:v>
                </c:pt>
                <c:pt idx="194">
                  <c:v>-2.2052400010579731E-2</c:v>
                </c:pt>
                <c:pt idx="195">
                  <c:v>-1.6611799997917842E-2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39-4F48-9DEB-DD2FFBC4886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39-4F48-9DEB-DD2FFBC4886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39-4F48-9DEB-DD2FFBC4886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39-4F48-9DEB-DD2FFBC4886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1'!$O$21:$O$215</c:f>
              <c:numCache>
                <c:formatCode>General</c:formatCode>
                <c:ptCount val="195"/>
                <c:pt idx="0">
                  <c:v>-7.93978958912821E-2</c:v>
                </c:pt>
                <c:pt idx="1">
                  <c:v>-6.0919499441243474E-2</c:v>
                </c:pt>
                <c:pt idx="2">
                  <c:v>-6.0919201388169128E-2</c:v>
                </c:pt>
                <c:pt idx="37">
                  <c:v>-4.642339011750074E-2</c:v>
                </c:pt>
                <c:pt idx="55">
                  <c:v>-4.4458922304506487E-2</c:v>
                </c:pt>
                <c:pt idx="60">
                  <c:v>-4.4258630638548041E-2</c:v>
                </c:pt>
                <c:pt idx="91">
                  <c:v>-3.4244643446774282E-2</c:v>
                </c:pt>
                <c:pt idx="93">
                  <c:v>-3.2884925321621836E-2</c:v>
                </c:pt>
                <c:pt idx="94">
                  <c:v>-3.2269445723103689E-2</c:v>
                </c:pt>
                <c:pt idx="95">
                  <c:v>-3.2239640415669395E-2</c:v>
                </c:pt>
                <c:pt idx="96">
                  <c:v>-3.2236659884925967E-2</c:v>
                </c:pt>
                <c:pt idx="97">
                  <c:v>-3.223636183185162E-2</c:v>
                </c:pt>
                <c:pt idx="98">
                  <c:v>-3.221370979820156E-2</c:v>
                </c:pt>
                <c:pt idx="99">
                  <c:v>-3.2206854577491673E-2</c:v>
                </c:pt>
                <c:pt idx="100">
                  <c:v>-3.1859920798956498E-2</c:v>
                </c:pt>
                <c:pt idx="101">
                  <c:v>-3.1859920798956498E-2</c:v>
                </c:pt>
                <c:pt idx="102">
                  <c:v>-3.164532258542959E-2</c:v>
                </c:pt>
                <c:pt idx="103">
                  <c:v>-3.1520140294205565E-2</c:v>
                </c:pt>
                <c:pt idx="104">
                  <c:v>-3.1003912369443609E-2</c:v>
                </c:pt>
                <c:pt idx="105">
                  <c:v>-3.1003912369443609E-2</c:v>
                </c:pt>
                <c:pt idx="106">
                  <c:v>-3.1002124050997549E-2</c:v>
                </c:pt>
                <c:pt idx="107">
                  <c:v>-3.0995268830287661E-2</c:v>
                </c:pt>
                <c:pt idx="108">
                  <c:v>-3.0994970777213318E-2</c:v>
                </c:pt>
                <c:pt idx="109">
                  <c:v>-3.0991692193395547E-2</c:v>
                </c:pt>
                <c:pt idx="110">
                  <c:v>-3.0989903874949487E-2</c:v>
                </c:pt>
                <c:pt idx="111">
                  <c:v>-3.098811555650343E-2</c:v>
                </c:pt>
                <c:pt idx="112">
                  <c:v>-3.0984836972685659E-2</c:v>
                </c:pt>
                <c:pt idx="113">
                  <c:v>-3.0984538919611317E-2</c:v>
                </c:pt>
                <c:pt idx="114">
                  <c:v>-3.0983048654239599E-2</c:v>
                </c:pt>
                <c:pt idx="115">
                  <c:v>-3.0983048654239599E-2</c:v>
                </c:pt>
                <c:pt idx="116">
                  <c:v>-3.0977683698901429E-2</c:v>
                </c:pt>
                <c:pt idx="117">
                  <c:v>-3.0977683698901429E-2</c:v>
                </c:pt>
                <c:pt idx="118">
                  <c:v>-3.096546352285337E-2</c:v>
                </c:pt>
                <c:pt idx="119">
                  <c:v>-3.0962184939035596E-2</c:v>
                </c:pt>
                <c:pt idx="120">
                  <c:v>-3.0961886885961253E-2</c:v>
                </c:pt>
                <c:pt idx="121">
                  <c:v>-3.0920457508627586E-2</c:v>
                </c:pt>
                <c:pt idx="122">
                  <c:v>-3.0358925516565508E-2</c:v>
                </c:pt>
                <c:pt idx="123">
                  <c:v>-3.0353560561227334E-2</c:v>
                </c:pt>
                <c:pt idx="124">
                  <c:v>-3.0338061801361501E-2</c:v>
                </c:pt>
                <c:pt idx="125">
                  <c:v>-3.0337763748287158E-2</c:v>
                </c:pt>
                <c:pt idx="126">
                  <c:v>-3.026474074507314E-2</c:v>
                </c:pt>
                <c:pt idx="127">
                  <c:v>-3.0187843051892663E-2</c:v>
                </c:pt>
                <c:pt idx="128">
                  <c:v>-2.9881146438393791E-2</c:v>
                </c:pt>
                <c:pt idx="129">
                  <c:v>-2.9776529809299422E-2</c:v>
                </c:pt>
                <c:pt idx="130">
                  <c:v>-2.9762521314805303E-2</c:v>
                </c:pt>
                <c:pt idx="131">
                  <c:v>-2.9755666094095419E-2</c:v>
                </c:pt>
                <c:pt idx="132">
                  <c:v>-2.9747022554939471E-2</c:v>
                </c:pt>
                <c:pt idx="133">
                  <c:v>-2.9734802378891409E-2</c:v>
                </c:pt>
                <c:pt idx="134">
                  <c:v>-2.9729437423553239E-2</c:v>
                </c:pt>
                <c:pt idx="135">
                  <c:v>-2.9719005565951237E-2</c:v>
                </c:pt>
                <c:pt idx="136">
                  <c:v>-2.9704997071457118E-2</c:v>
                </c:pt>
                <c:pt idx="137">
                  <c:v>-2.9703506806085404E-2</c:v>
                </c:pt>
                <c:pt idx="138">
                  <c:v>-2.9699930169193291E-2</c:v>
                </c:pt>
                <c:pt idx="139">
                  <c:v>-2.969814185074723E-2</c:v>
                </c:pt>
                <c:pt idx="140">
                  <c:v>-2.9696353532301174E-2</c:v>
                </c:pt>
                <c:pt idx="141">
                  <c:v>-2.9693074948483403E-2</c:v>
                </c:pt>
                <c:pt idx="142">
                  <c:v>-2.9692776895409057E-2</c:v>
                </c:pt>
                <c:pt idx="143">
                  <c:v>-2.9649559199629333E-2</c:v>
                </c:pt>
                <c:pt idx="144">
                  <c:v>-2.964926114655499E-2</c:v>
                </c:pt>
                <c:pt idx="145">
                  <c:v>-2.9645982562737219E-2</c:v>
                </c:pt>
                <c:pt idx="146">
                  <c:v>-2.9645684509662873E-2</c:v>
                </c:pt>
                <c:pt idx="147">
                  <c:v>-2.9546730888981021E-2</c:v>
                </c:pt>
                <c:pt idx="148">
                  <c:v>-2.9093094109831082E-2</c:v>
                </c:pt>
                <c:pt idx="149">
                  <c:v>-2.9087133048344226E-2</c:v>
                </c:pt>
                <c:pt idx="150">
                  <c:v>-2.9079085615336966E-2</c:v>
                </c:pt>
                <c:pt idx="151">
                  <c:v>-2.9045703671010559E-2</c:v>
                </c:pt>
                <c:pt idx="152">
                  <c:v>-2.9045405617936212E-2</c:v>
                </c:pt>
                <c:pt idx="153">
                  <c:v>-2.901261977975849E-2</c:v>
                </c:pt>
                <c:pt idx="154">
                  <c:v>-2.8995034648372262E-2</c:v>
                </c:pt>
                <c:pt idx="155">
                  <c:v>-2.8992352170703173E-2</c:v>
                </c:pt>
                <c:pt idx="156">
                  <c:v>-2.8979535888506429E-2</c:v>
                </c:pt>
                <c:pt idx="157">
                  <c:v>-2.8975959251614312E-2</c:v>
                </c:pt>
                <c:pt idx="158">
                  <c:v>-2.8975959251614312E-2</c:v>
                </c:pt>
                <c:pt idx="159">
                  <c:v>-2.8941385094990533E-2</c:v>
                </c:pt>
                <c:pt idx="160">
                  <c:v>-2.872171997919979E-2</c:v>
                </c:pt>
                <c:pt idx="161">
                  <c:v>-2.8471951502900418E-2</c:v>
                </c:pt>
                <c:pt idx="162">
                  <c:v>-2.8235297361872129E-2</c:v>
                </c:pt>
                <c:pt idx="163">
                  <c:v>-2.8230230459608301E-2</c:v>
                </c:pt>
                <c:pt idx="164">
                  <c:v>-2.8101173478417812E-2</c:v>
                </c:pt>
                <c:pt idx="165">
                  <c:v>-2.8010863396891905E-2</c:v>
                </c:pt>
                <c:pt idx="166">
                  <c:v>-2.7770334565897163E-2</c:v>
                </c:pt>
                <c:pt idx="167">
                  <c:v>-2.7770036512822817E-2</c:v>
                </c:pt>
                <c:pt idx="168">
                  <c:v>-2.7731885719306924E-2</c:v>
                </c:pt>
                <c:pt idx="169">
                  <c:v>-2.7731587666232578E-2</c:v>
                </c:pt>
                <c:pt idx="170">
                  <c:v>-2.7668102361397537E-2</c:v>
                </c:pt>
                <c:pt idx="171">
                  <c:v>-2.7630845727104669E-2</c:v>
                </c:pt>
                <c:pt idx="172">
                  <c:v>-2.7465128217770002E-2</c:v>
                </c:pt>
                <c:pt idx="173">
                  <c:v>-2.7465128217770002E-2</c:v>
                </c:pt>
                <c:pt idx="174">
                  <c:v>-2.7465128217770002E-2</c:v>
                </c:pt>
                <c:pt idx="175">
                  <c:v>-2.6549807226462864E-2</c:v>
                </c:pt>
                <c:pt idx="176">
                  <c:v>-2.6480062807066617E-2</c:v>
                </c:pt>
                <c:pt idx="177">
                  <c:v>-2.6320008306144463E-2</c:v>
                </c:pt>
                <c:pt idx="178">
                  <c:v>-2.5852661085574751E-2</c:v>
                </c:pt>
                <c:pt idx="179">
                  <c:v>-2.5850574714054348E-2</c:v>
                </c:pt>
                <c:pt idx="180">
                  <c:v>-2.5816000557430569E-2</c:v>
                </c:pt>
                <c:pt idx="181">
                  <c:v>-2.5247613344658602E-2</c:v>
                </c:pt>
                <c:pt idx="182">
                  <c:v>-2.524731529158426E-2</c:v>
                </c:pt>
                <c:pt idx="183">
                  <c:v>-2.5195156003574248E-2</c:v>
                </c:pt>
                <c:pt idx="184">
                  <c:v>-2.5195156003574248E-2</c:v>
                </c:pt>
                <c:pt idx="185">
                  <c:v>-2.5172802022998528E-2</c:v>
                </c:pt>
                <c:pt idx="186">
                  <c:v>-2.5170417598403785E-2</c:v>
                </c:pt>
                <c:pt idx="187">
                  <c:v>-2.4556726318331692E-2</c:v>
                </c:pt>
                <c:pt idx="188">
                  <c:v>-2.4028874323670363E-2</c:v>
                </c:pt>
                <c:pt idx="189">
                  <c:v>-2.4028874323670363E-2</c:v>
                </c:pt>
                <c:pt idx="190">
                  <c:v>-2.4028874323670363E-2</c:v>
                </c:pt>
                <c:pt idx="191">
                  <c:v>-2.2649782748685628E-2</c:v>
                </c:pt>
                <c:pt idx="192">
                  <c:v>-2.1961578200027802E-2</c:v>
                </c:pt>
                <c:pt idx="193">
                  <c:v>-2.1935349529485622E-2</c:v>
                </c:pt>
                <c:pt idx="194">
                  <c:v>-2.1379182492761717E-2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39-4F48-9DEB-DD2FFBC48860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17000</c:v>
                </c:pt>
                <c:pt idx="1">
                  <c:v>18000</c:v>
                </c:pt>
                <c:pt idx="2">
                  <c:v>19000</c:v>
                </c:pt>
                <c:pt idx="3">
                  <c:v>20000</c:v>
                </c:pt>
                <c:pt idx="4">
                  <c:v>21000</c:v>
                </c:pt>
                <c:pt idx="5">
                  <c:v>22000</c:v>
                </c:pt>
                <c:pt idx="6">
                  <c:v>23000</c:v>
                </c:pt>
                <c:pt idx="7">
                  <c:v>24000</c:v>
                </c:pt>
                <c:pt idx="8">
                  <c:v>25000</c:v>
                </c:pt>
                <c:pt idx="9">
                  <c:v>26000</c:v>
                </c:pt>
                <c:pt idx="10">
                  <c:v>27000</c:v>
                </c:pt>
                <c:pt idx="11">
                  <c:v>28000</c:v>
                </c:pt>
                <c:pt idx="12">
                  <c:v>29000</c:v>
                </c:pt>
                <c:pt idx="13">
                  <c:v>30000</c:v>
                </c:pt>
                <c:pt idx="14">
                  <c:v>31000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-5.1337926644141288E-2</c:v>
                </c:pt>
                <c:pt idx="1">
                  <c:v>-4.7482454913708207E-2</c:v>
                </c:pt>
                <c:pt idx="2">
                  <c:v>-4.3931954822416346E-2</c:v>
                </c:pt>
                <c:pt idx="3">
                  <c:v>-4.0686426370265677E-2</c:v>
                </c:pt>
                <c:pt idx="4">
                  <c:v>-3.7745869557256256E-2</c:v>
                </c:pt>
                <c:pt idx="5">
                  <c:v>-3.5110284383388063E-2</c:v>
                </c:pt>
                <c:pt idx="6">
                  <c:v>-3.2779670848661041E-2</c:v>
                </c:pt>
                <c:pt idx="7">
                  <c:v>-3.0754028953075288E-2</c:v>
                </c:pt>
                <c:pt idx="8">
                  <c:v>-2.9033358696630748E-2</c:v>
                </c:pt>
                <c:pt idx="9">
                  <c:v>-2.7617660079327394E-2</c:v>
                </c:pt>
                <c:pt idx="10">
                  <c:v>-2.6506933101165309E-2</c:v>
                </c:pt>
                <c:pt idx="11">
                  <c:v>-2.5701177762144395E-2</c:v>
                </c:pt>
                <c:pt idx="12">
                  <c:v>-2.5200394062264764E-2</c:v>
                </c:pt>
                <c:pt idx="13">
                  <c:v>-2.5004582001526304E-2</c:v>
                </c:pt>
                <c:pt idx="14">
                  <c:v>-2.5113741579929044E-2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39-4F48-9DEB-DD2FFBC48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41120"/>
        <c:axId val="1"/>
      </c:scatterChart>
      <c:valAx>
        <c:axId val="658941120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4087310338263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1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65733113673806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411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372322899505763E-3"/>
          <c:y val="0.91195232671387771"/>
          <c:w val="0.9489298516433386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BY peg - O-C Diagr.</a:t>
            </a:r>
          </a:p>
        </c:rich>
      </c:tx>
      <c:layout>
        <c:manualLayout>
          <c:xMode val="edge"/>
          <c:yMode val="edge"/>
          <c:x val="0.3651315789473684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8157894736842"/>
          <c:y val="0.23511007774245343"/>
          <c:w val="0.79934210526315785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1'!$H$21:$H$215</c:f>
              <c:numCache>
                <c:formatCode>General</c:formatCode>
                <c:ptCount val="195"/>
                <c:pt idx="0">
                  <c:v>-6.6734999996697297E-2</c:v>
                </c:pt>
                <c:pt idx="7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E-4522-9B2A-4C18B917234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1'!$I$21:$I$215</c:f>
              <c:numCache>
                <c:formatCode>General</c:formatCode>
                <c:ptCount val="195"/>
                <c:pt idx="1">
                  <c:v>5.9708000044338405E-3</c:v>
                </c:pt>
                <c:pt idx="2">
                  <c:v>-7.9977999994298443E-3</c:v>
                </c:pt>
                <c:pt idx="3">
                  <c:v>-1.2179999612271786E-4</c:v>
                </c:pt>
                <c:pt idx="4">
                  <c:v>-1.2179999612271786E-4</c:v>
                </c:pt>
                <c:pt idx="5">
                  <c:v>-1.2179999612271786E-4</c:v>
                </c:pt>
                <c:pt idx="6">
                  <c:v>-8.9333999931113794E-3</c:v>
                </c:pt>
                <c:pt idx="7">
                  <c:v>-8.9333999931113794E-3</c:v>
                </c:pt>
                <c:pt idx="8">
                  <c:v>-8.9333999931113794E-3</c:v>
                </c:pt>
                <c:pt idx="9">
                  <c:v>1.1037199998099823E-2</c:v>
                </c:pt>
                <c:pt idx="10">
                  <c:v>2.1225600001343992E-2</c:v>
                </c:pt>
                <c:pt idx="11">
                  <c:v>1.0235200003080536E-2</c:v>
                </c:pt>
                <c:pt idx="12">
                  <c:v>9.8004000028595328E-3</c:v>
                </c:pt>
                <c:pt idx="13">
                  <c:v>-5.9122000020579435E-3</c:v>
                </c:pt>
                <c:pt idx="14">
                  <c:v>1.809740000317106E-2</c:v>
                </c:pt>
                <c:pt idx="15">
                  <c:v>8.1232000011368655E-3</c:v>
                </c:pt>
                <c:pt idx="16">
                  <c:v>8.311600009619724E-3</c:v>
                </c:pt>
                <c:pt idx="17">
                  <c:v>9.0338000009069219E-3</c:v>
                </c:pt>
                <c:pt idx="18">
                  <c:v>2.7076000042143278E-3</c:v>
                </c:pt>
                <c:pt idx="19">
                  <c:v>-1.1039999953936785E-3</c:v>
                </c:pt>
                <c:pt idx="20">
                  <c:v>-2.5993999952333979E-3</c:v>
                </c:pt>
                <c:pt idx="21">
                  <c:v>2.0839999997406267E-3</c:v>
                </c:pt>
                <c:pt idx="22">
                  <c:v>9.2819999990751967E-3</c:v>
                </c:pt>
                <c:pt idx="23">
                  <c:v>-5.2959999447921291E-4</c:v>
                </c:pt>
                <c:pt idx="24">
                  <c:v>-2.8461999972932972E-3</c:v>
                </c:pt>
                <c:pt idx="25">
                  <c:v>6.1149999964982271E-3</c:v>
                </c:pt>
                <c:pt idx="26">
                  <c:v>-8.6364000017056242E-3</c:v>
                </c:pt>
                <c:pt idx="27">
                  <c:v>-2.6493999976082705E-3</c:v>
                </c:pt>
                <c:pt idx="28">
                  <c:v>4.7370000029332004E-3</c:v>
                </c:pt>
                <c:pt idx="29">
                  <c:v>1.2372000004688744E-2</c:v>
                </c:pt>
                <c:pt idx="30">
                  <c:v>-1.286479999544099E-2</c:v>
                </c:pt>
                <c:pt idx="31">
                  <c:v>-5.5001999935484491E-3</c:v>
                </c:pt>
                <c:pt idx="32">
                  <c:v>-2.77799999457784E-3</c:v>
                </c:pt>
                <c:pt idx="33">
                  <c:v>1.0063000008813106E-2</c:v>
                </c:pt>
                <c:pt idx="34">
                  <c:v>7.0242000001599081E-3</c:v>
                </c:pt>
                <c:pt idx="35">
                  <c:v>-2.9240000003483146E-4</c:v>
                </c:pt>
                <c:pt idx="36">
                  <c:v>2.5406000058865175E-3</c:v>
                </c:pt>
                <c:pt idx="37">
                  <c:v>-9.8587999964365736E-3</c:v>
                </c:pt>
                <c:pt idx="38">
                  <c:v>-4.5382999996945728E-2</c:v>
                </c:pt>
                <c:pt idx="39">
                  <c:v>4.0225999982794747E-3</c:v>
                </c:pt>
                <c:pt idx="40">
                  <c:v>-7.6393999988795258E-3</c:v>
                </c:pt>
                <c:pt idx="41">
                  <c:v>-6.2939999916125089E-3</c:v>
                </c:pt>
                <c:pt idx="42">
                  <c:v>1.9039999970118515E-3</c:v>
                </c:pt>
                <c:pt idx="43">
                  <c:v>-7.1448000016971491E-3</c:v>
                </c:pt>
                <c:pt idx="44">
                  <c:v>-1.9467999954940751E-3</c:v>
                </c:pt>
                <c:pt idx="45">
                  <c:v>-1.2859999987995252E-3</c:v>
                </c:pt>
                <c:pt idx="46">
                  <c:v>7.9936000038287602E-3</c:v>
                </c:pt>
                <c:pt idx="47">
                  <c:v>1.7339000005449634E-2</c:v>
                </c:pt>
                <c:pt idx="48">
                  <c:v>-3.8280000007944182E-3</c:v>
                </c:pt>
                <c:pt idx="49">
                  <c:v>-1.1543999993591569E-2</c:v>
                </c:pt>
                <c:pt idx="50">
                  <c:v>-2.6703999974415638E-3</c:v>
                </c:pt>
                <c:pt idx="51">
                  <c:v>1.2032200007524807E-2</c:v>
                </c:pt>
                <c:pt idx="52">
                  <c:v>3.1312000064644963E-3</c:v>
                </c:pt>
                <c:pt idx="53">
                  <c:v>-8.5813999976380728E-3</c:v>
                </c:pt>
                <c:pt idx="54">
                  <c:v>-7.407019999664044E-2</c:v>
                </c:pt>
                <c:pt idx="55">
                  <c:v>3.0986000056145713E-3</c:v>
                </c:pt>
                <c:pt idx="56">
                  <c:v>1.976000057766214E-4</c:v>
                </c:pt>
                <c:pt idx="57">
                  <c:v>2.0498000085353851E-3</c:v>
                </c:pt>
                <c:pt idx="58">
                  <c:v>-2.1965999985695817E-3</c:v>
                </c:pt>
                <c:pt idx="59">
                  <c:v>1.2888000055681914E-3</c:v>
                </c:pt>
                <c:pt idx="60">
                  <c:v>-4.800599992449861E-3</c:v>
                </c:pt>
                <c:pt idx="61">
                  <c:v>-7.2161999923991971E-3</c:v>
                </c:pt>
                <c:pt idx="62">
                  <c:v>7.5694400002248585E-2</c:v>
                </c:pt>
                <c:pt idx="63">
                  <c:v>-1.2456399992515799E-2</c:v>
                </c:pt>
                <c:pt idx="64">
                  <c:v>-2.472239999769954E-2</c:v>
                </c:pt>
                <c:pt idx="65">
                  <c:v>2.3570000048493966E-3</c:v>
                </c:pt>
                <c:pt idx="66">
                  <c:v>4.644400003599003E-3</c:v>
                </c:pt>
                <c:pt idx="67">
                  <c:v>1.155500000459142E-2</c:v>
                </c:pt>
                <c:pt idx="68">
                  <c:v>7.9318000061903149E-3</c:v>
                </c:pt>
                <c:pt idx="69">
                  <c:v>-1.048379999701865E-2</c:v>
                </c:pt>
                <c:pt idx="70">
                  <c:v>-3.094039999996312E-2</c:v>
                </c:pt>
                <c:pt idx="71">
                  <c:v>1.0553400003118441E-2</c:v>
                </c:pt>
                <c:pt idx="72">
                  <c:v>6.2464000075124204E-3</c:v>
                </c:pt>
                <c:pt idx="74">
                  <c:v>1.0543400007009041E-2</c:v>
                </c:pt>
                <c:pt idx="75">
                  <c:v>-1.8721999949775636E-3</c:v>
                </c:pt>
                <c:pt idx="76">
                  <c:v>8.1262000021524727E-3</c:v>
                </c:pt>
                <c:pt idx="77">
                  <c:v>-2.3085999928298406E-3</c:v>
                </c:pt>
                <c:pt idx="78">
                  <c:v>-7.2387999898637645E-3</c:v>
                </c:pt>
                <c:pt idx="79">
                  <c:v>-2.6675599998270627E-2</c:v>
                </c:pt>
                <c:pt idx="80">
                  <c:v>-3.2802399997308385E-2</c:v>
                </c:pt>
                <c:pt idx="81">
                  <c:v>-3.1268799997633323E-2</c:v>
                </c:pt>
                <c:pt idx="82">
                  <c:v>-3.4408199993777089E-2</c:v>
                </c:pt>
                <c:pt idx="83">
                  <c:v>-3.5616199995274656E-2</c:v>
                </c:pt>
                <c:pt idx="84">
                  <c:v>-2.7765599996200763E-2</c:v>
                </c:pt>
                <c:pt idx="85">
                  <c:v>-2.9829999992216472E-2</c:v>
                </c:pt>
                <c:pt idx="86">
                  <c:v>-3.0672399996547028E-2</c:v>
                </c:pt>
                <c:pt idx="87">
                  <c:v>-3.0672399996547028E-2</c:v>
                </c:pt>
                <c:pt idx="88">
                  <c:v>-4.7640999997383915E-2</c:v>
                </c:pt>
                <c:pt idx="89">
                  <c:v>-4.7640999997383915E-2</c:v>
                </c:pt>
                <c:pt idx="132">
                  <c:v>-3.3197400000062771E-2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E-4522-9B2A-4C18B917234F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1'!$J$21:$J$215</c:f>
              <c:numCache>
                <c:formatCode>General</c:formatCode>
                <c:ptCount val="195"/>
                <c:pt idx="91">
                  <c:v>-4.9623399994743522E-2</c:v>
                </c:pt>
                <c:pt idx="98">
                  <c:v>-5.1863799999409821E-2</c:v>
                </c:pt>
                <c:pt idx="103">
                  <c:v>-4.4595999999728519E-2</c:v>
                </c:pt>
                <c:pt idx="150">
                  <c:v>-3.0930000000807922E-2</c:v>
                </c:pt>
                <c:pt idx="158">
                  <c:v>-3.1865599994489457E-2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5E-4522-9B2A-4C18B917234F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1'!$F$21:$F$2105</c:f>
              <c:numCache>
                <c:formatCode>General</c:formatCode>
                <c:ptCount val="208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  <c:pt idx="195">
                  <c:v>38499</c:v>
                </c:pt>
              </c:numCache>
            </c:numRef>
          </c:xVal>
          <c:yVal>
            <c:numRef>
              <c:f>'Active 1'!$K$21:$K$2105</c:f>
              <c:numCache>
                <c:formatCode>General</c:formatCode>
                <c:ptCount val="2085"/>
                <c:pt idx="90">
                  <c:v>-4.9823399996967055E-2</c:v>
                </c:pt>
                <c:pt idx="92">
                  <c:v>-4.9488399999972899E-2</c:v>
                </c:pt>
                <c:pt idx="93">
                  <c:v>-4.6776599992881529E-2</c:v>
                </c:pt>
                <c:pt idx="94">
                  <c:v>-4.6745599996938836E-2</c:v>
                </c:pt>
                <c:pt idx="95">
                  <c:v>-4.6965599998657126E-2</c:v>
                </c:pt>
                <c:pt idx="96">
                  <c:v>-4.5561599989014212E-2</c:v>
                </c:pt>
                <c:pt idx="97">
                  <c:v>-4.4330199998512398E-2</c:v>
                </c:pt>
                <c:pt idx="99">
                  <c:v>-4.8471599999174941E-2</c:v>
                </c:pt>
                <c:pt idx="102">
                  <c:v>-4.4683999993139878E-2</c:v>
                </c:pt>
                <c:pt idx="104">
                  <c:v>-4.1641199990408495E-2</c:v>
                </c:pt>
                <c:pt idx="105">
                  <c:v>-4.1511199990054592E-2</c:v>
                </c:pt>
                <c:pt idx="106">
                  <c:v>-4.1602799996326212E-2</c:v>
                </c:pt>
                <c:pt idx="107">
                  <c:v>-3.9400599998771213E-2</c:v>
                </c:pt>
                <c:pt idx="108">
                  <c:v>-4.006919999665115E-2</c:v>
                </c:pt>
                <c:pt idx="109">
                  <c:v>-3.8493799998832401E-2</c:v>
                </c:pt>
                <c:pt idx="110">
                  <c:v>-3.9235399992321618E-2</c:v>
                </c:pt>
                <c:pt idx="111">
                  <c:v>-3.6936999997124076E-2</c:v>
                </c:pt>
                <c:pt idx="112">
                  <c:v>-4.1411599995626602E-2</c:v>
                </c:pt>
                <c:pt idx="113">
                  <c:v>-3.9320199997746386E-2</c:v>
                </c:pt>
                <c:pt idx="114">
                  <c:v>-3.9763199994922616E-2</c:v>
                </c:pt>
                <c:pt idx="115">
                  <c:v>-3.9183199995022733E-2</c:v>
                </c:pt>
                <c:pt idx="116">
                  <c:v>-4.1957999994338024E-2</c:v>
                </c:pt>
                <c:pt idx="117">
                  <c:v>-4.1887999999744352E-2</c:v>
                </c:pt>
                <c:pt idx="118">
                  <c:v>-3.9080599992303178E-2</c:v>
                </c:pt>
                <c:pt idx="119">
                  <c:v>-4.2205199999443721E-2</c:v>
                </c:pt>
                <c:pt idx="120">
                  <c:v>-3.7793799994688015E-2</c:v>
                </c:pt>
                <c:pt idx="121">
                  <c:v>-4.1079199996602256E-2</c:v>
                </c:pt>
                <c:pt idx="123">
                  <c:v>-3.609639999922365E-2</c:v>
                </c:pt>
                <c:pt idx="124">
                  <c:v>-3.5563599994929973E-2</c:v>
                </c:pt>
                <c:pt idx="125">
                  <c:v>-3.6632199997256976E-2</c:v>
                </c:pt>
                <c:pt idx="126">
                  <c:v>-3.443919999699574E-2</c:v>
                </c:pt>
                <c:pt idx="127">
                  <c:v>-3.5237999996752478E-2</c:v>
                </c:pt>
                <c:pt idx="129">
                  <c:v>-3.3905999996932223E-2</c:v>
                </c:pt>
                <c:pt idx="130">
                  <c:v>-3.2530199998291209E-2</c:v>
                </c:pt>
                <c:pt idx="131">
                  <c:v>-3.4107999999832828E-2</c:v>
                </c:pt>
                <c:pt idx="133">
                  <c:v>-3.4809999997378327E-2</c:v>
                </c:pt>
                <c:pt idx="134">
                  <c:v>-3.6284799993154593E-2</c:v>
                </c:pt>
                <c:pt idx="135">
                  <c:v>-3.1645799994294066E-2</c:v>
                </c:pt>
                <c:pt idx="136">
                  <c:v>-3.5369999990507495E-2</c:v>
                </c:pt>
                <c:pt idx="137">
                  <c:v>-3.2212999991315883E-2</c:v>
                </c:pt>
                <c:pt idx="138">
                  <c:v>-3.1836199996178038E-2</c:v>
                </c:pt>
                <c:pt idx="139">
                  <c:v>-3.094779999810271E-2</c:v>
                </c:pt>
                <c:pt idx="140">
                  <c:v>-3.1259399998816662E-2</c:v>
                </c:pt>
                <c:pt idx="141">
                  <c:v>-3.3213999995496124E-2</c:v>
                </c:pt>
                <c:pt idx="142">
                  <c:v>-3.14825999957975E-2</c:v>
                </c:pt>
                <c:pt idx="143">
                  <c:v>-3.5729599992919248E-2</c:v>
                </c:pt>
                <c:pt idx="144">
                  <c:v>-3.1198199991194997E-2</c:v>
                </c:pt>
                <c:pt idx="145">
                  <c:v>-3.5852799999702256E-2</c:v>
                </c:pt>
                <c:pt idx="146">
                  <c:v>-3.0521399996359833E-2</c:v>
                </c:pt>
                <c:pt idx="147">
                  <c:v>-3.0796599996392615E-2</c:v>
                </c:pt>
                <c:pt idx="148">
                  <c:v>-3.010579999681795E-2</c:v>
                </c:pt>
                <c:pt idx="149">
                  <c:v>-3.2477799992193468E-2</c:v>
                </c:pt>
                <c:pt idx="151">
                  <c:v>-3.0713199994352181E-2</c:v>
                </c:pt>
                <c:pt idx="152">
                  <c:v>-3.4981799995875917E-2</c:v>
                </c:pt>
                <c:pt idx="153">
                  <c:v>-3.0927799991331995E-2</c:v>
                </c:pt>
                <c:pt idx="154">
                  <c:v>-3.4475199994631112E-2</c:v>
                </c:pt>
                <c:pt idx="155">
                  <c:v>-2.8292599992710166E-2</c:v>
                </c:pt>
                <c:pt idx="156">
                  <c:v>-3.8442399993073195E-2</c:v>
                </c:pt>
                <c:pt idx="157">
                  <c:v>-3.191559999686433E-2</c:v>
                </c:pt>
                <c:pt idx="159">
                  <c:v>-3.0323199993290473E-2</c:v>
                </c:pt>
                <c:pt idx="161">
                  <c:v>-2.8368200000841171E-2</c:v>
                </c:pt>
                <c:pt idx="166">
                  <c:v>-2.6702599992859177E-2</c:v>
                </c:pt>
                <c:pt idx="167">
                  <c:v>-2.867119999427814E-2</c:v>
                </c:pt>
                <c:pt idx="168">
                  <c:v>-2.8301999991526827E-2</c:v>
                </c:pt>
                <c:pt idx="169">
                  <c:v>-2.7170599998498801E-2</c:v>
                </c:pt>
                <c:pt idx="170">
                  <c:v>-2.9282399991643615E-2</c:v>
                </c:pt>
                <c:pt idx="171">
                  <c:v>-2.6957399997627363E-2</c:v>
                </c:pt>
                <c:pt idx="175">
                  <c:v>-2.646959999401588E-2</c:v>
                </c:pt>
                <c:pt idx="176">
                  <c:v>-2.5801999996474478E-2</c:v>
                </c:pt>
                <c:pt idx="177">
                  <c:v>-2.4820200000249315E-2</c:v>
                </c:pt>
                <c:pt idx="178">
                  <c:v>-2.2774999997636769E-2</c:v>
                </c:pt>
                <c:pt idx="179">
                  <c:v>-2.5945199995476287E-2</c:v>
                </c:pt>
                <c:pt idx="180">
                  <c:v>-2.5662799998826813E-2</c:v>
                </c:pt>
                <c:pt idx="181">
                  <c:v>-2.4882999990950339E-2</c:v>
                </c:pt>
                <c:pt idx="182">
                  <c:v>-2.3751599997922312E-2</c:v>
                </c:pt>
                <c:pt idx="183">
                  <c:v>-2.5126599997747689E-2</c:v>
                </c:pt>
                <c:pt idx="184">
                  <c:v>-2.4926599995524157E-2</c:v>
                </c:pt>
                <c:pt idx="186">
                  <c:v>-2.6850399997783825E-2</c:v>
                </c:pt>
                <c:pt idx="187">
                  <c:v>-2.6097799993294757E-2</c:v>
                </c:pt>
                <c:pt idx="188">
                  <c:v>-2.552839999407297E-2</c:v>
                </c:pt>
                <c:pt idx="189">
                  <c:v>-2.5418399993213825E-2</c:v>
                </c:pt>
                <c:pt idx="190">
                  <c:v>-2.5418399993213825E-2</c:v>
                </c:pt>
                <c:pt idx="191">
                  <c:v>-2.3600599990459159E-2</c:v>
                </c:pt>
                <c:pt idx="192">
                  <c:v>-2.2737999999662861E-2</c:v>
                </c:pt>
                <c:pt idx="193">
                  <c:v>-2.2384799995052163E-2</c:v>
                </c:pt>
                <c:pt idx="194">
                  <c:v>-2.2052400010579731E-2</c:v>
                </c:pt>
                <c:pt idx="195">
                  <c:v>-1.6611799997917842E-2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5E-4522-9B2A-4C18B917234F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5E-4522-9B2A-4C18B917234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5E-4522-9B2A-4C18B917234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5E-4522-9B2A-4C18B917234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1'!$F$21:$F$215</c:f>
              <c:numCache>
                <c:formatCode>General</c:formatCode>
                <c:ptCount val="195"/>
                <c:pt idx="0">
                  <c:v>-60887.5</c:v>
                </c:pt>
                <c:pt idx="1">
                  <c:v>-29889</c:v>
                </c:pt>
                <c:pt idx="2">
                  <c:v>-29888.5</c:v>
                </c:pt>
                <c:pt idx="3">
                  <c:v>-10718.5</c:v>
                </c:pt>
                <c:pt idx="4">
                  <c:v>-10718.5</c:v>
                </c:pt>
                <c:pt idx="5">
                  <c:v>-10718.5</c:v>
                </c:pt>
                <c:pt idx="6">
                  <c:v>-10715.5</c:v>
                </c:pt>
                <c:pt idx="7">
                  <c:v>-10715.5</c:v>
                </c:pt>
                <c:pt idx="8">
                  <c:v>-10715.5</c:v>
                </c:pt>
                <c:pt idx="9">
                  <c:v>-9251</c:v>
                </c:pt>
                <c:pt idx="10">
                  <c:v>-9248</c:v>
                </c:pt>
                <c:pt idx="11">
                  <c:v>-9216</c:v>
                </c:pt>
                <c:pt idx="12">
                  <c:v>-9207</c:v>
                </c:pt>
                <c:pt idx="13">
                  <c:v>-9186.5</c:v>
                </c:pt>
                <c:pt idx="14">
                  <c:v>-9154.5</c:v>
                </c:pt>
                <c:pt idx="15">
                  <c:v>-8756</c:v>
                </c:pt>
                <c:pt idx="16">
                  <c:v>-8753</c:v>
                </c:pt>
                <c:pt idx="17">
                  <c:v>-8741.5</c:v>
                </c:pt>
                <c:pt idx="18">
                  <c:v>-8683</c:v>
                </c:pt>
                <c:pt idx="19">
                  <c:v>-8680</c:v>
                </c:pt>
                <c:pt idx="20">
                  <c:v>-8560.5</c:v>
                </c:pt>
                <c:pt idx="21">
                  <c:v>-8470</c:v>
                </c:pt>
                <c:pt idx="22">
                  <c:v>-8435</c:v>
                </c:pt>
                <c:pt idx="23">
                  <c:v>-8432</c:v>
                </c:pt>
                <c:pt idx="24">
                  <c:v>-8341.5</c:v>
                </c:pt>
                <c:pt idx="25">
                  <c:v>-8262.5</c:v>
                </c:pt>
                <c:pt idx="26">
                  <c:v>-8163</c:v>
                </c:pt>
                <c:pt idx="27">
                  <c:v>-7685.5</c:v>
                </c:pt>
                <c:pt idx="28">
                  <c:v>-7647.5</c:v>
                </c:pt>
                <c:pt idx="29">
                  <c:v>-7510</c:v>
                </c:pt>
                <c:pt idx="30">
                  <c:v>-7466</c:v>
                </c:pt>
                <c:pt idx="31">
                  <c:v>-7396.5</c:v>
                </c:pt>
                <c:pt idx="32">
                  <c:v>-7385</c:v>
                </c:pt>
                <c:pt idx="33">
                  <c:v>-6352.5</c:v>
                </c:pt>
                <c:pt idx="34">
                  <c:v>-6273.5</c:v>
                </c:pt>
                <c:pt idx="35">
                  <c:v>-6183</c:v>
                </c:pt>
                <c:pt idx="36">
                  <c:v>-6010.5</c:v>
                </c:pt>
                <c:pt idx="37">
                  <c:v>-5571</c:v>
                </c:pt>
                <c:pt idx="38">
                  <c:v>-5547.5</c:v>
                </c:pt>
                <c:pt idx="39">
                  <c:v>-5445.5</c:v>
                </c:pt>
                <c:pt idx="40">
                  <c:v>-5360.5</c:v>
                </c:pt>
                <c:pt idx="41">
                  <c:v>-5355</c:v>
                </c:pt>
                <c:pt idx="42">
                  <c:v>-5320</c:v>
                </c:pt>
                <c:pt idx="43">
                  <c:v>-5066</c:v>
                </c:pt>
                <c:pt idx="44">
                  <c:v>-5031</c:v>
                </c:pt>
                <c:pt idx="45">
                  <c:v>-4495</c:v>
                </c:pt>
                <c:pt idx="46">
                  <c:v>-4188</c:v>
                </c:pt>
                <c:pt idx="47">
                  <c:v>-4182.5</c:v>
                </c:pt>
                <c:pt idx="48">
                  <c:v>-4010</c:v>
                </c:pt>
                <c:pt idx="49">
                  <c:v>-3480</c:v>
                </c:pt>
                <c:pt idx="50">
                  <c:v>-3068</c:v>
                </c:pt>
                <c:pt idx="51">
                  <c:v>-2913.5</c:v>
                </c:pt>
                <c:pt idx="52">
                  <c:v>-2896</c:v>
                </c:pt>
                <c:pt idx="53">
                  <c:v>-2875.5</c:v>
                </c:pt>
                <c:pt idx="54">
                  <c:v>-2421.5</c:v>
                </c:pt>
                <c:pt idx="55">
                  <c:v>-2275.5</c:v>
                </c:pt>
                <c:pt idx="56">
                  <c:v>-2258</c:v>
                </c:pt>
                <c:pt idx="57">
                  <c:v>-2021.5</c:v>
                </c:pt>
                <c:pt idx="58">
                  <c:v>-2009.5</c:v>
                </c:pt>
                <c:pt idx="59">
                  <c:v>-1954</c:v>
                </c:pt>
                <c:pt idx="60">
                  <c:v>-1939.5</c:v>
                </c:pt>
                <c:pt idx="61">
                  <c:v>-1866.5</c:v>
                </c:pt>
                <c:pt idx="62">
                  <c:v>-1852</c:v>
                </c:pt>
                <c:pt idx="63">
                  <c:v>-1313</c:v>
                </c:pt>
                <c:pt idx="64">
                  <c:v>-1158</c:v>
                </c:pt>
                <c:pt idx="65">
                  <c:v>-997.5</c:v>
                </c:pt>
                <c:pt idx="66">
                  <c:v>-977</c:v>
                </c:pt>
                <c:pt idx="67">
                  <c:v>-962.5</c:v>
                </c:pt>
                <c:pt idx="68">
                  <c:v>-956.5</c:v>
                </c:pt>
                <c:pt idx="69">
                  <c:v>-883.5</c:v>
                </c:pt>
                <c:pt idx="70">
                  <c:v>-843</c:v>
                </c:pt>
                <c:pt idx="71">
                  <c:v>-134.5</c:v>
                </c:pt>
                <c:pt idx="72">
                  <c:v>-12</c:v>
                </c:pt>
                <c:pt idx="73">
                  <c:v>0</c:v>
                </c:pt>
                <c:pt idx="74">
                  <c:v>40.5</c:v>
                </c:pt>
                <c:pt idx="75">
                  <c:v>113.5</c:v>
                </c:pt>
                <c:pt idx="76">
                  <c:v>941.5</c:v>
                </c:pt>
                <c:pt idx="77">
                  <c:v>950.5</c:v>
                </c:pt>
                <c:pt idx="78">
                  <c:v>1079</c:v>
                </c:pt>
                <c:pt idx="79">
                  <c:v>2123</c:v>
                </c:pt>
                <c:pt idx="80">
                  <c:v>5242</c:v>
                </c:pt>
                <c:pt idx="81">
                  <c:v>6604</c:v>
                </c:pt>
                <c:pt idx="82">
                  <c:v>7493.5</c:v>
                </c:pt>
                <c:pt idx="83">
                  <c:v>7633.5</c:v>
                </c:pt>
                <c:pt idx="84">
                  <c:v>8698</c:v>
                </c:pt>
                <c:pt idx="85">
                  <c:v>12025</c:v>
                </c:pt>
                <c:pt idx="86">
                  <c:v>12967</c:v>
                </c:pt>
                <c:pt idx="87">
                  <c:v>12967</c:v>
                </c:pt>
                <c:pt idx="88">
                  <c:v>12967.5</c:v>
                </c:pt>
                <c:pt idx="89">
                  <c:v>12967.5</c:v>
                </c:pt>
                <c:pt idx="90">
                  <c:v>14859.5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</c:numCache>
            </c:numRef>
          </c:xVal>
          <c:yVal>
            <c:numRef>
              <c:f>'Active 1'!$O$21:$O$215</c:f>
              <c:numCache>
                <c:formatCode>General</c:formatCode>
                <c:ptCount val="195"/>
                <c:pt idx="0">
                  <c:v>-7.93978958912821E-2</c:v>
                </c:pt>
                <c:pt idx="1">
                  <c:v>-6.0919499441243474E-2</c:v>
                </c:pt>
                <c:pt idx="2">
                  <c:v>-6.0919201388169128E-2</c:v>
                </c:pt>
                <c:pt idx="37">
                  <c:v>-4.642339011750074E-2</c:v>
                </c:pt>
                <c:pt idx="55">
                  <c:v>-4.4458922304506487E-2</c:v>
                </c:pt>
                <c:pt idx="60">
                  <c:v>-4.4258630638548041E-2</c:v>
                </c:pt>
                <c:pt idx="91">
                  <c:v>-3.4244643446774282E-2</c:v>
                </c:pt>
                <c:pt idx="93">
                  <c:v>-3.2884925321621836E-2</c:v>
                </c:pt>
                <c:pt idx="94">
                  <c:v>-3.2269445723103689E-2</c:v>
                </c:pt>
                <c:pt idx="95">
                  <c:v>-3.2239640415669395E-2</c:v>
                </c:pt>
                <c:pt idx="96">
                  <c:v>-3.2236659884925967E-2</c:v>
                </c:pt>
                <c:pt idx="97">
                  <c:v>-3.223636183185162E-2</c:v>
                </c:pt>
                <c:pt idx="98">
                  <c:v>-3.221370979820156E-2</c:v>
                </c:pt>
                <c:pt idx="99">
                  <c:v>-3.2206854577491673E-2</c:v>
                </c:pt>
                <c:pt idx="100">
                  <c:v>-3.1859920798956498E-2</c:v>
                </c:pt>
                <c:pt idx="101">
                  <c:v>-3.1859920798956498E-2</c:v>
                </c:pt>
                <c:pt idx="102">
                  <c:v>-3.164532258542959E-2</c:v>
                </c:pt>
                <c:pt idx="103">
                  <c:v>-3.1520140294205565E-2</c:v>
                </c:pt>
                <c:pt idx="104">
                  <c:v>-3.1003912369443609E-2</c:v>
                </c:pt>
                <c:pt idx="105">
                  <c:v>-3.1003912369443609E-2</c:v>
                </c:pt>
                <c:pt idx="106">
                  <c:v>-3.1002124050997549E-2</c:v>
                </c:pt>
                <c:pt idx="107">
                  <c:v>-3.0995268830287661E-2</c:v>
                </c:pt>
                <c:pt idx="108">
                  <c:v>-3.0994970777213318E-2</c:v>
                </c:pt>
                <c:pt idx="109">
                  <c:v>-3.0991692193395547E-2</c:v>
                </c:pt>
                <c:pt idx="110">
                  <c:v>-3.0989903874949487E-2</c:v>
                </c:pt>
                <c:pt idx="111">
                  <c:v>-3.098811555650343E-2</c:v>
                </c:pt>
                <c:pt idx="112">
                  <c:v>-3.0984836972685659E-2</c:v>
                </c:pt>
                <c:pt idx="113">
                  <c:v>-3.0984538919611317E-2</c:v>
                </c:pt>
                <c:pt idx="114">
                  <c:v>-3.0983048654239599E-2</c:v>
                </c:pt>
                <c:pt idx="115">
                  <c:v>-3.0983048654239599E-2</c:v>
                </c:pt>
                <c:pt idx="116">
                  <c:v>-3.0977683698901429E-2</c:v>
                </c:pt>
                <c:pt idx="117">
                  <c:v>-3.0977683698901429E-2</c:v>
                </c:pt>
                <c:pt idx="118">
                  <c:v>-3.096546352285337E-2</c:v>
                </c:pt>
                <c:pt idx="119">
                  <c:v>-3.0962184939035596E-2</c:v>
                </c:pt>
                <c:pt idx="120">
                  <c:v>-3.0961886885961253E-2</c:v>
                </c:pt>
                <c:pt idx="121">
                  <c:v>-3.0920457508627586E-2</c:v>
                </c:pt>
                <c:pt idx="122">
                  <c:v>-3.0358925516565508E-2</c:v>
                </c:pt>
                <c:pt idx="123">
                  <c:v>-3.0353560561227334E-2</c:v>
                </c:pt>
                <c:pt idx="124">
                  <c:v>-3.0338061801361501E-2</c:v>
                </c:pt>
                <c:pt idx="125">
                  <c:v>-3.0337763748287158E-2</c:v>
                </c:pt>
                <c:pt idx="126">
                  <c:v>-3.026474074507314E-2</c:v>
                </c:pt>
                <c:pt idx="127">
                  <c:v>-3.0187843051892663E-2</c:v>
                </c:pt>
                <c:pt idx="128">
                  <c:v>-2.9881146438393791E-2</c:v>
                </c:pt>
                <c:pt idx="129">
                  <c:v>-2.9776529809299422E-2</c:v>
                </c:pt>
                <c:pt idx="130">
                  <c:v>-2.9762521314805303E-2</c:v>
                </c:pt>
                <c:pt idx="131">
                  <c:v>-2.9755666094095419E-2</c:v>
                </c:pt>
                <c:pt idx="132">
                  <c:v>-2.9747022554939471E-2</c:v>
                </c:pt>
                <c:pt idx="133">
                  <c:v>-2.9734802378891409E-2</c:v>
                </c:pt>
                <c:pt idx="134">
                  <c:v>-2.9729437423553239E-2</c:v>
                </c:pt>
                <c:pt idx="135">
                  <c:v>-2.9719005565951237E-2</c:v>
                </c:pt>
                <c:pt idx="136">
                  <c:v>-2.9704997071457118E-2</c:v>
                </c:pt>
                <c:pt idx="137">
                  <c:v>-2.9703506806085404E-2</c:v>
                </c:pt>
                <c:pt idx="138">
                  <c:v>-2.9699930169193291E-2</c:v>
                </c:pt>
                <c:pt idx="139">
                  <c:v>-2.969814185074723E-2</c:v>
                </c:pt>
                <c:pt idx="140">
                  <c:v>-2.9696353532301174E-2</c:v>
                </c:pt>
                <c:pt idx="141">
                  <c:v>-2.9693074948483403E-2</c:v>
                </c:pt>
                <c:pt idx="142">
                  <c:v>-2.9692776895409057E-2</c:v>
                </c:pt>
                <c:pt idx="143">
                  <c:v>-2.9649559199629333E-2</c:v>
                </c:pt>
                <c:pt idx="144">
                  <c:v>-2.964926114655499E-2</c:v>
                </c:pt>
                <c:pt idx="145">
                  <c:v>-2.9645982562737219E-2</c:v>
                </c:pt>
                <c:pt idx="146">
                  <c:v>-2.9645684509662873E-2</c:v>
                </c:pt>
                <c:pt idx="147">
                  <c:v>-2.9546730888981021E-2</c:v>
                </c:pt>
                <c:pt idx="148">
                  <c:v>-2.9093094109831082E-2</c:v>
                </c:pt>
                <c:pt idx="149">
                  <c:v>-2.9087133048344226E-2</c:v>
                </c:pt>
                <c:pt idx="150">
                  <c:v>-2.9079085615336966E-2</c:v>
                </c:pt>
                <c:pt idx="151">
                  <c:v>-2.9045703671010559E-2</c:v>
                </c:pt>
                <c:pt idx="152">
                  <c:v>-2.9045405617936212E-2</c:v>
                </c:pt>
                <c:pt idx="153">
                  <c:v>-2.901261977975849E-2</c:v>
                </c:pt>
                <c:pt idx="154">
                  <c:v>-2.8995034648372262E-2</c:v>
                </c:pt>
                <c:pt idx="155">
                  <c:v>-2.8992352170703173E-2</c:v>
                </c:pt>
                <c:pt idx="156">
                  <c:v>-2.8979535888506429E-2</c:v>
                </c:pt>
                <c:pt idx="157">
                  <c:v>-2.8975959251614312E-2</c:v>
                </c:pt>
                <c:pt idx="158">
                  <c:v>-2.8975959251614312E-2</c:v>
                </c:pt>
                <c:pt idx="159">
                  <c:v>-2.8941385094990533E-2</c:v>
                </c:pt>
                <c:pt idx="160">
                  <c:v>-2.872171997919979E-2</c:v>
                </c:pt>
                <c:pt idx="161">
                  <c:v>-2.8471951502900418E-2</c:v>
                </c:pt>
                <c:pt idx="162">
                  <c:v>-2.8235297361872129E-2</c:v>
                </c:pt>
                <c:pt idx="163">
                  <c:v>-2.8230230459608301E-2</c:v>
                </c:pt>
                <c:pt idx="164">
                  <c:v>-2.8101173478417812E-2</c:v>
                </c:pt>
                <c:pt idx="165">
                  <c:v>-2.8010863396891905E-2</c:v>
                </c:pt>
                <c:pt idx="166">
                  <c:v>-2.7770334565897163E-2</c:v>
                </c:pt>
                <c:pt idx="167">
                  <c:v>-2.7770036512822817E-2</c:v>
                </c:pt>
                <c:pt idx="168">
                  <c:v>-2.7731885719306924E-2</c:v>
                </c:pt>
                <c:pt idx="169">
                  <c:v>-2.7731587666232578E-2</c:v>
                </c:pt>
                <c:pt idx="170">
                  <c:v>-2.7668102361397537E-2</c:v>
                </c:pt>
                <c:pt idx="171">
                  <c:v>-2.7630845727104669E-2</c:v>
                </c:pt>
                <c:pt idx="172">
                  <c:v>-2.7465128217770002E-2</c:v>
                </c:pt>
                <c:pt idx="173">
                  <c:v>-2.7465128217770002E-2</c:v>
                </c:pt>
                <c:pt idx="174">
                  <c:v>-2.7465128217770002E-2</c:v>
                </c:pt>
                <c:pt idx="175">
                  <c:v>-2.6549807226462864E-2</c:v>
                </c:pt>
                <c:pt idx="176">
                  <c:v>-2.6480062807066617E-2</c:v>
                </c:pt>
                <c:pt idx="177">
                  <c:v>-2.6320008306144463E-2</c:v>
                </c:pt>
                <c:pt idx="178">
                  <c:v>-2.5852661085574751E-2</c:v>
                </c:pt>
                <c:pt idx="179">
                  <c:v>-2.5850574714054348E-2</c:v>
                </c:pt>
                <c:pt idx="180">
                  <c:v>-2.5816000557430569E-2</c:v>
                </c:pt>
                <c:pt idx="181">
                  <c:v>-2.5247613344658602E-2</c:v>
                </c:pt>
                <c:pt idx="182">
                  <c:v>-2.524731529158426E-2</c:v>
                </c:pt>
                <c:pt idx="183">
                  <c:v>-2.5195156003574248E-2</c:v>
                </c:pt>
                <c:pt idx="184">
                  <c:v>-2.5195156003574248E-2</c:v>
                </c:pt>
                <c:pt idx="185">
                  <c:v>-2.5172802022998528E-2</c:v>
                </c:pt>
                <c:pt idx="186">
                  <c:v>-2.5170417598403785E-2</c:v>
                </c:pt>
                <c:pt idx="187">
                  <c:v>-2.4556726318331692E-2</c:v>
                </c:pt>
                <c:pt idx="188">
                  <c:v>-2.4028874323670363E-2</c:v>
                </c:pt>
                <c:pt idx="189">
                  <c:v>-2.4028874323670363E-2</c:v>
                </c:pt>
                <c:pt idx="190">
                  <c:v>-2.4028874323670363E-2</c:v>
                </c:pt>
                <c:pt idx="191">
                  <c:v>-2.2649782748685628E-2</c:v>
                </c:pt>
                <c:pt idx="192">
                  <c:v>-2.1961578200027802E-2</c:v>
                </c:pt>
                <c:pt idx="193">
                  <c:v>-2.1935349529485622E-2</c:v>
                </c:pt>
                <c:pt idx="194">
                  <c:v>-2.1379182492761717E-2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5E-4522-9B2A-4C18B917234F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17000</c:v>
                </c:pt>
                <c:pt idx="1">
                  <c:v>18000</c:v>
                </c:pt>
                <c:pt idx="2">
                  <c:v>19000</c:v>
                </c:pt>
                <c:pt idx="3">
                  <c:v>20000</c:v>
                </c:pt>
                <c:pt idx="4">
                  <c:v>21000</c:v>
                </c:pt>
                <c:pt idx="5">
                  <c:v>22000</c:v>
                </c:pt>
                <c:pt idx="6">
                  <c:v>23000</c:v>
                </c:pt>
                <c:pt idx="7">
                  <c:v>24000</c:v>
                </c:pt>
                <c:pt idx="8">
                  <c:v>25000</c:v>
                </c:pt>
                <c:pt idx="9">
                  <c:v>26000</c:v>
                </c:pt>
                <c:pt idx="10">
                  <c:v>27000</c:v>
                </c:pt>
                <c:pt idx="11">
                  <c:v>28000</c:v>
                </c:pt>
                <c:pt idx="12">
                  <c:v>29000</c:v>
                </c:pt>
                <c:pt idx="13">
                  <c:v>30000</c:v>
                </c:pt>
                <c:pt idx="14">
                  <c:v>31000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-5.1337926644141288E-2</c:v>
                </c:pt>
                <c:pt idx="1">
                  <c:v>-4.7482454913708207E-2</c:v>
                </c:pt>
                <c:pt idx="2">
                  <c:v>-4.3931954822416346E-2</c:v>
                </c:pt>
                <c:pt idx="3">
                  <c:v>-4.0686426370265677E-2</c:v>
                </c:pt>
                <c:pt idx="4">
                  <c:v>-3.7745869557256256E-2</c:v>
                </c:pt>
                <c:pt idx="5">
                  <c:v>-3.5110284383388063E-2</c:v>
                </c:pt>
                <c:pt idx="6">
                  <c:v>-3.2779670848661041E-2</c:v>
                </c:pt>
                <c:pt idx="7">
                  <c:v>-3.0754028953075288E-2</c:v>
                </c:pt>
                <c:pt idx="8">
                  <c:v>-2.9033358696630748E-2</c:v>
                </c:pt>
                <c:pt idx="9">
                  <c:v>-2.7617660079327394E-2</c:v>
                </c:pt>
                <c:pt idx="10">
                  <c:v>-2.6506933101165309E-2</c:v>
                </c:pt>
                <c:pt idx="11">
                  <c:v>-2.5701177762144395E-2</c:v>
                </c:pt>
                <c:pt idx="12">
                  <c:v>-2.5200394062264764E-2</c:v>
                </c:pt>
                <c:pt idx="13">
                  <c:v>-2.5004582001526304E-2</c:v>
                </c:pt>
                <c:pt idx="14">
                  <c:v>-2.5113741579929044E-2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5E-4522-9B2A-4C18B9172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2280"/>
        <c:axId val="1"/>
      </c:scatterChart>
      <c:valAx>
        <c:axId val="658952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4736842105265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76315789473686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522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236842105263153E-3"/>
          <c:y val="0.91222702177901738"/>
          <c:w val="0.9473684210526315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BY Peg -- O-C Diagr</a:t>
            </a:r>
          </a:p>
        </c:rich>
      </c:tx>
      <c:layout>
        <c:manualLayout>
          <c:xMode val="edge"/>
          <c:yMode val="edge"/>
          <c:x val="0.41269892545483094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21867321867321868"/>
          <c:w val="0.89133195414085653"/>
          <c:h val="0.66339066339066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Q_fit!$D$21:$D$99</c:f>
              <c:numCache>
                <c:formatCode>General</c:formatCode>
                <c:ptCount val="79"/>
                <c:pt idx="0">
                  <c:v>1.6997</c:v>
                </c:pt>
                <c:pt idx="1">
                  <c:v>1.7140500000000001</c:v>
                </c:pt>
                <c:pt idx="2">
                  <c:v>1.8172999999999999</c:v>
                </c:pt>
                <c:pt idx="3">
                  <c:v>1.8223</c:v>
                </c:pt>
                <c:pt idx="4">
                  <c:v>1.8228</c:v>
                </c:pt>
                <c:pt idx="5">
                  <c:v>1.8228500000000001</c:v>
                </c:pt>
                <c:pt idx="6">
                  <c:v>1.8266500000000001</c:v>
                </c:pt>
                <c:pt idx="7">
                  <c:v>1.8278000000000001</c:v>
                </c:pt>
                <c:pt idx="8">
                  <c:v>1.9219999999999999</c:v>
                </c:pt>
                <c:pt idx="9">
                  <c:v>1.9430000000000001</c:v>
                </c:pt>
                <c:pt idx="10">
                  <c:v>2.0295999999999998</c:v>
                </c:pt>
                <c:pt idx="11">
                  <c:v>2.0295999999999998</c:v>
                </c:pt>
                <c:pt idx="12">
                  <c:v>2.0299</c:v>
                </c:pt>
                <c:pt idx="13">
                  <c:v>2.03105</c:v>
                </c:pt>
                <c:pt idx="14">
                  <c:v>2.0310999999999999</c:v>
                </c:pt>
                <c:pt idx="15">
                  <c:v>2.03165</c:v>
                </c:pt>
                <c:pt idx="16">
                  <c:v>2.0319500000000001</c:v>
                </c:pt>
                <c:pt idx="17">
                  <c:v>2.0322499999999999</c:v>
                </c:pt>
                <c:pt idx="18">
                  <c:v>2.0327999999999999</c:v>
                </c:pt>
                <c:pt idx="19">
                  <c:v>2.0328499999999998</c:v>
                </c:pt>
                <c:pt idx="20">
                  <c:v>2.0331000000000001</c:v>
                </c:pt>
                <c:pt idx="21">
                  <c:v>2.0331000000000001</c:v>
                </c:pt>
                <c:pt idx="22">
                  <c:v>2.0339999999999998</c:v>
                </c:pt>
                <c:pt idx="23">
                  <c:v>2.0339999999999998</c:v>
                </c:pt>
                <c:pt idx="24">
                  <c:v>2.0360499999999999</c:v>
                </c:pt>
                <c:pt idx="25">
                  <c:v>2.0366</c:v>
                </c:pt>
                <c:pt idx="26">
                  <c:v>2.0366499999999998</c:v>
                </c:pt>
                <c:pt idx="27">
                  <c:v>2.0436000000000001</c:v>
                </c:pt>
                <c:pt idx="28">
                  <c:v>2.1387</c:v>
                </c:pt>
                <c:pt idx="29">
                  <c:v>2.1413000000000002</c:v>
                </c:pt>
                <c:pt idx="30">
                  <c:v>2.1413500000000001</c:v>
                </c:pt>
                <c:pt idx="31">
                  <c:v>2.1536</c:v>
                </c:pt>
                <c:pt idx="32">
                  <c:v>2.1665000000000001</c:v>
                </c:pt>
                <c:pt idx="33">
                  <c:v>2.2355</c:v>
                </c:pt>
                <c:pt idx="34">
                  <c:v>2.2378499999999999</c:v>
                </c:pt>
                <c:pt idx="35">
                  <c:v>2.2389999999999999</c:v>
                </c:pt>
                <c:pt idx="36">
                  <c:v>2.2404500000000001</c:v>
                </c:pt>
                <c:pt idx="37">
                  <c:v>2.2425000000000002</c:v>
                </c:pt>
                <c:pt idx="38">
                  <c:v>2.2433999999999998</c:v>
                </c:pt>
                <c:pt idx="39">
                  <c:v>2.2451500000000002</c:v>
                </c:pt>
                <c:pt idx="40">
                  <c:v>2.2475000000000001</c:v>
                </c:pt>
                <c:pt idx="41">
                  <c:v>2.2477499999999999</c:v>
                </c:pt>
                <c:pt idx="42">
                  <c:v>2.2483499999999998</c:v>
                </c:pt>
                <c:pt idx="43">
                  <c:v>2.24865</c:v>
                </c:pt>
                <c:pt idx="44">
                  <c:v>2.2489499999999998</c:v>
                </c:pt>
                <c:pt idx="45">
                  <c:v>2.2494999999999998</c:v>
                </c:pt>
                <c:pt idx="46">
                  <c:v>2.2495500000000002</c:v>
                </c:pt>
                <c:pt idx="47">
                  <c:v>2.2568000000000001</c:v>
                </c:pt>
                <c:pt idx="48">
                  <c:v>2.25685</c:v>
                </c:pt>
                <c:pt idx="49">
                  <c:v>2.2574000000000001</c:v>
                </c:pt>
                <c:pt idx="50">
                  <c:v>2.25745</c:v>
                </c:pt>
                <c:pt idx="51">
                  <c:v>2.2740499999999999</c:v>
                </c:pt>
                <c:pt idx="52">
                  <c:v>2.3501500000000002</c:v>
                </c:pt>
                <c:pt idx="53">
                  <c:v>2.3511500000000001</c:v>
                </c:pt>
                <c:pt idx="54">
                  <c:v>2.3525</c:v>
                </c:pt>
                <c:pt idx="55">
                  <c:v>2.3580999999999999</c:v>
                </c:pt>
                <c:pt idx="56">
                  <c:v>2.3581500000000002</c:v>
                </c:pt>
                <c:pt idx="57">
                  <c:v>2.3636499999999998</c:v>
                </c:pt>
                <c:pt idx="58">
                  <c:v>2.3666</c:v>
                </c:pt>
                <c:pt idx="59">
                  <c:v>2.3670499999999999</c:v>
                </c:pt>
                <c:pt idx="60">
                  <c:v>2.3692000000000002</c:v>
                </c:pt>
                <c:pt idx="61">
                  <c:v>2.3698000000000001</c:v>
                </c:pt>
                <c:pt idx="62">
                  <c:v>2.3698000000000001</c:v>
                </c:pt>
                <c:pt idx="63">
                  <c:v>2.3755999999999999</c:v>
                </c:pt>
                <c:pt idx="64">
                  <c:v>2.4543499999999998</c:v>
                </c:pt>
                <c:pt idx="65">
                  <c:v>2.5720499999999999</c:v>
                </c:pt>
                <c:pt idx="66">
                  <c:v>2.5720999999999998</c:v>
                </c:pt>
                <c:pt idx="67">
                  <c:v>2.5785</c:v>
                </c:pt>
                <c:pt idx="68">
                  <c:v>2.5785499999999999</c:v>
                </c:pt>
                <c:pt idx="69">
                  <c:v>2.5891999999999999</c:v>
                </c:pt>
                <c:pt idx="70">
                  <c:v>2.59545</c:v>
                </c:pt>
                <c:pt idx="71">
                  <c:v>2.7768000000000002</c:v>
                </c:pt>
                <c:pt idx="72">
                  <c:v>2.7885</c:v>
                </c:pt>
                <c:pt idx="73">
                  <c:v>2.81535</c:v>
                </c:pt>
                <c:pt idx="74">
                  <c:v>2.8937499999999998</c:v>
                </c:pt>
                <c:pt idx="75">
                  <c:v>2.8940999999999999</c:v>
                </c:pt>
                <c:pt idx="76">
                  <c:v>2.8999000000000001</c:v>
                </c:pt>
                <c:pt idx="77">
                  <c:v>2.99525</c:v>
                </c:pt>
                <c:pt idx="78">
                  <c:v>2.9952999999999999</c:v>
                </c:pt>
              </c:numCache>
            </c:numRef>
          </c:xVal>
          <c:yVal>
            <c:numRef>
              <c:f>Q_fit!$E$21:$E$99</c:f>
              <c:numCache>
                <c:formatCode>General</c:formatCode>
                <c:ptCount val="79"/>
                <c:pt idx="0">
                  <c:v>-4.9488399999972899E-2</c:v>
                </c:pt>
                <c:pt idx="1">
                  <c:v>-4.6776599992881529E-2</c:v>
                </c:pt>
                <c:pt idx="2">
                  <c:v>-4.6745599996938836E-2</c:v>
                </c:pt>
                <c:pt idx="3">
                  <c:v>-4.6965599998657126E-2</c:v>
                </c:pt>
                <c:pt idx="4">
                  <c:v>-4.5561599989014212E-2</c:v>
                </c:pt>
                <c:pt idx="5">
                  <c:v>-4.4330199998512398E-2</c:v>
                </c:pt>
                <c:pt idx="6">
                  <c:v>-5.1863799999409821E-2</c:v>
                </c:pt>
                <c:pt idx="7">
                  <c:v>-4.8471599999174941E-2</c:v>
                </c:pt>
                <c:pt idx="8">
                  <c:v>-4.4683999993139878E-2</c:v>
                </c:pt>
                <c:pt idx="9">
                  <c:v>-4.4595999999728519E-2</c:v>
                </c:pt>
                <c:pt idx="10">
                  <c:v>-4.1641199990408495E-2</c:v>
                </c:pt>
                <c:pt idx="11">
                  <c:v>-4.1511199990054592E-2</c:v>
                </c:pt>
                <c:pt idx="12">
                  <c:v>-4.1602799996326212E-2</c:v>
                </c:pt>
                <c:pt idx="13">
                  <c:v>-3.9400599998771213E-2</c:v>
                </c:pt>
                <c:pt idx="14">
                  <c:v>-4.006919999665115E-2</c:v>
                </c:pt>
                <c:pt idx="15">
                  <c:v>-3.8493799998832401E-2</c:v>
                </c:pt>
                <c:pt idx="16">
                  <c:v>-3.9235399992321618E-2</c:v>
                </c:pt>
                <c:pt idx="17">
                  <c:v>-3.6936999997124076E-2</c:v>
                </c:pt>
                <c:pt idx="18">
                  <c:v>-4.1411599995626602E-2</c:v>
                </c:pt>
                <c:pt idx="19">
                  <c:v>-3.9320199997746386E-2</c:v>
                </c:pt>
                <c:pt idx="20">
                  <c:v>-3.9763199994922616E-2</c:v>
                </c:pt>
                <c:pt idx="21">
                  <c:v>-3.9183199995022733E-2</c:v>
                </c:pt>
                <c:pt idx="22">
                  <c:v>-4.1957999994338024E-2</c:v>
                </c:pt>
                <c:pt idx="23">
                  <c:v>-4.1887999999744352E-2</c:v>
                </c:pt>
                <c:pt idx="24">
                  <c:v>-3.9080599992303178E-2</c:v>
                </c:pt>
                <c:pt idx="25">
                  <c:v>-4.2205199999443721E-2</c:v>
                </c:pt>
                <c:pt idx="26">
                  <c:v>-3.7793799994688015E-2</c:v>
                </c:pt>
                <c:pt idx="27">
                  <c:v>-4.1079199996602256E-2</c:v>
                </c:pt>
                <c:pt idx="28">
                  <c:v>-3.609639999922365E-2</c:v>
                </c:pt>
                <c:pt idx="29">
                  <c:v>-3.5563599994929973E-2</c:v>
                </c:pt>
                <c:pt idx="30">
                  <c:v>-3.6632199997256976E-2</c:v>
                </c:pt>
                <c:pt idx="31">
                  <c:v>-3.443919999699574E-2</c:v>
                </c:pt>
                <c:pt idx="32">
                  <c:v>-3.5237999996752478E-2</c:v>
                </c:pt>
                <c:pt idx="33">
                  <c:v>-3.3905999996932223E-2</c:v>
                </c:pt>
                <c:pt idx="34">
                  <c:v>-3.2530199998291209E-2</c:v>
                </c:pt>
                <c:pt idx="35">
                  <c:v>-3.4107999999832828E-2</c:v>
                </c:pt>
                <c:pt idx="36">
                  <c:v>-3.3197400000062771E-2</c:v>
                </c:pt>
                <c:pt idx="37">
                  <c:v>-3.4809999997378327E-2</c:v>
                </c:pt>
                <c:pt idx="38">
                  <c:v>-3.6284799993154593E-2</c:v>
                </c:pt>
                <c:pt idx="39">
                  <c:v>-3.1645799994294066E-2</c:v>
                </c:pt>
                <c:pt idx="40">
                  <c:v>-3.5369999990507495E-2</c:v>
                </c:pt>
                <c:pt idx="41">
                  <c:v>-3.2212999991315883E-2</c:v>
                </c:pt>
                <c:pt idx="42">
                  <c:v>-3.1836199996178038E-2</c:v>
                </c:pt>
                <c:pt idx="43">
                  <c:v>-3.094779999810271E-2</c:v>
                </c:pt>
                <c:pt idx="44">
                  <c:v>-3.1259399998816662E-2</c:v>
                </c:pt>
                <c:pt idx="45">
                  <c:v>-3.3213999995496124E-2</c:v>
                </c:pt>
                <c:pt idx="46">
                  <c:v>-3.14825999957975E-2</c:v>
                </c:pt>
                <c:pt idx="47">
                  <c:v>-3.5729599992919248E-2</c:v>
                </c:pt>
                <c:pt idx="48">
                  <c:v>-3.1198199991194997E-2</c:v>
                </c:pt>
                <c:pt idx="49">
                  <c:v>-3.5852799999702256E-2</c:v>
                </c:pt>
                <c:pt idx="50">
                  <c:v>-3.0521399996359833E-2</c:v>
                </c:pt>
                <c:pt idx="51">
                  <c:v>-3.0796599996392615E-2</c:v>
                </c:pt>
                <c:pt idx="52">
                  <c:v>-3.010579999681795E-2</c:v>
                </c:pt>
                <c:pt idx="53">
                  <c:v>-3.2477799992193468E-2</c:v>
                </c:pt>
                <c:pt idx="54">
                  <c:v>-3.0930000000807922E-2</c:v>
                </c:pt>
                <c:pt idx="55">
                  <c:v>-3.0713199994352181E-2</c:v>
                </c:pt>
                <c:pt idx="56">
                  <c:v>-3.4981799995875917E-2</c:v>
                </c:pt>
                <c:pt idx="57">
                  <c:v>-3.0927799991331995E-2</c:v>
                </c:pt>
                <c:pt idx="58">
                  <c:v>-3.4475199994631112E-2</c:v>
                </c:pt>
                <c:pt idx="59">
                  <c:v>-2.8292599992710166E-2</c:v>
                </c:pt>
                <c:pt idx="60">
                  <c:v>-3.8442399993073195E-2</c:v>
                </c:pt>
                <c:pt idx="61">
                  <c:v>-3.191559999686433E-2</c:v>
                </c:pt>
                <c:pt idx="62">
                  <c:v>-3.1865599994489457E-2</c:v>
                </c:pt>
                <c:pt idx="63">
                  <c:v>-3.0323199993290473E-2</c:v>
                </c:pt>
                <c:pt idx="64">
                  <c:v>-2.8368200000841171E-2</c:v>
                </c:pt>
                <c:pt idx="65">
                  <c:v>-2.6702599992859177E-2</c:v>
                </c:pt>
                <c:pt idx="66">
                  <c:v>-2.867119999427814E-2</c:v>
                </c:pt>
                <c:pt idx="67">
                  <c:v>-2.8301999991526827E-2</c:v>
                </c:pt>
                <c:pt idx="68">
                  <c:v>-2.7170599998498801E-2</c:v>
                </c:pt>
                <c:pt idx="69">
                  <c:v>-2.9282399991643615E-2</c:v>
                </c:pt>
                <c:pt idx="70">
                  <c:v>-2.6957399997627363E-2</c:v>
                </c:pt>
                <c:pt idx="71">
                  <c:v>-2.646959999401588E-2</c:v>
                </c:pt>
                <c:pt idx="72">
                  <c:v>-2.5801999996474478E-2</c:v>
                </c:pt>
                <c:pt idx="73">
                  <c:v>-2.4820200000249315E-2</c:v>
                </c:pt>
                <c:pt idx="74">
                  <c:v>-2.2774999997636769E-2</c:v>
                </c:pt>
                <c:pt idx="75">
                  <c:v>-2.5945199995476287E-2</c:v>
                </c:pt>
                <c:pt idx="76">
                  <c:v>-2.5662799998826813E-2</c:v>
                </c:pt>
                <c:pt idx="77">
                  <c:v>-2.4882999990950339E-2</c:v>
                </c:pt>
                <c:pt idx="78">
                  <c:v>-2.3751599997922312E-2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CF-46D2-A25C-BCEC4AAF7DE4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-0.12139137526235359</c:v>
                </c:pt>
                <c:pt idx="1">
                  <c:v>-0.11387624386222585</c:v>
                </c:pt>
                <c:pt idx="2">
                  <c:v>-0.10666608410123934</c:v>
                </c:pt>
                <c:pt idx="3">
                  <c:v>-9.9760895979394054E-2</c:v>
                </c:pt>
                <c:pt idx="4">
                  <c:v>-9.3160679496689963E-2</c:v>
                </c:pt>
                <c:pt idx="5">
                  <c:v>-8.6865434653127127E-2</c:v>
                </c:pt>
                <c:pt idx="6">
                  <c:v>-8.087516144870549E-2</c:v>
                </c:pt>
                <c:pt idx="7">
                  <c:v>-7.5189859883425081E-2</c:v>
                </c:pt>
                <c:pt idx="8">
                  <c:v>-6.9809529957285885E-2</c:v>
                </c:pt>
                <c:pt idx="9">
                  <c:v>-6.4734171670287916E-2</c:v>
                </c:pt>
                <c:pt idx="10">
                  <c:v>-5.9963785022431146E-2</c:v>
                </c:pt>
                <c:pt idx="11">
                  <c:v>-5.5498370013715631E-2</c:v>
                </c:pt>
                <c:pt idx="12">
                  <c:v>-5.1337926644141316E-2</c:v>
                </c:pt>
                <c:pt idx="13">
                  <c:v>-4.7482454913708214E-2</c:v>
                </c:pt>
                <c:pt idx="14">
                  <c:v>-4.3931954822416373E-2</c:v>
                </c:pt>
                <c:pt idx="15">
                  <c:v>-4.0686426370265705E-2</c:v>
                </c:pt>
                <c:pt idx="16">
                  <c:v>-3.7745869557256256E-2</c:v>
                </c:pt>
                <c:pt idx="17">
                  <c:v>-3.5110284383388063E-2</c:v>
                </c:pt>
                <c:pt idx="18">
                  <c:v>-3.2779670848661083E-2</c:v>
                </c:pt>
                <c:pt idx="19">
                  <c:v>-3.0754028953075316E-2</c:v>
                </c:pt>
                <c:pt idx="20">
                  <c:v>-2.9033358696630776E-2</c:v>
                </c:pt>
                <c:pt idx="21">
                  <c:v>-2.7617660079327436E-2</c:v>
                </c:pt>
                <c:pt idx="22">
                  <c:v>-2.6506933101165309E-2</c:v>
                </c:pt>
                <c:pt idx="23">
                  <c:v>-2.5701177762144437E-2</c:v>
                </c:pt>
                <c:pt idx="24">
                  <c:v>-2.5200394062264764E-2</c:v>
                </c:pt>
                <c:pt idx="25">
                  <c:v>-2.5004582001526304E-2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CF-46D2-A25C-BCEC4AAF7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303736"/>
        <c:axId val="1"/>
      </c:scatterChart>
      <c:valAx>
        <c:axId val="528303736"/>
        <c:scaling>
          <c:orientation val="minMax"/>
          <c:max val="3.1"/>
          <c:min val="1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351699627290179"/>
              <c:y val="0.93611793611793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2088452088452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3037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623970080662994"/>
          <c:y val="0.92383292383292381"/>
          <c:w val="0.44688695964286518"/>
          <c:h val="0.975429975429975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BY peg - O-C Diagr.</a:t>
            </a:r>
          </a:p>
        </c:rich>
      </c:tx>
      <c:layout>
        <c:manualLayout>
          <c:xMode val="edge"/>
          <c:yMode val="edge"/>
          <c:x val="0.41750524142228701"/>
          <c:y val="2.8776999205374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91597726789312E-2"/>
          <c:y val="0.18705079776209757"/>
          <c:w val="0.8672036453111468"/>
          <c:h val="0.64028926926256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2'!$H$21:$H$211</c:f>
              <c:numCache>
                <c:formatCode>General</c:formatCode>
                <c:ptCount val="191"/>
                <c:pt idx="0">
                  <c:v>0</c:v>
                </c:pt>
                <c:pt idx="76">
                  <c:v>-6.6734999996697297E-2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B1-421D-B742-354606A1078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2'!$I$21:$I$211</c:f>
              <c:numCache>
                <c:formatCode>General</c:formatCode>
                <c:ptCount val="191"/>
                <c:pt idx="1">
                  <c:v>1.0543400007009041E-2</c:v>
                </c:pt>
                <c:pt idx="2">
                  <c:v>-1.8721999949775636E-3</c:v>
                </c:pt>
                <c:pt idx="3">
                  <c:v>8.1262000021524727E-3</c:v>
                </c:pt>
                <c:pt idx="4">
                  <c:v>-2.3085999928298406E-3</c:v>
                </c:pt>
                <c:pt idx="5">
                  <c:v>-7.2387999898637645E-3</c:v>
                </c:pt>
                <c:pt idx="6">
                  <c:v>-2.6675599998270627E-2</c:v>
                </c:pt>
                <c:pt idx="7">
                  <c:v>-2.9829999992216472E-2</c:v>
                </c:pt>
                <c:pt idx="8">
                  <c:v>-3.0672399996547028E-2</c:v>
                </c:pt>
                <c:pt idx="9">
                  <c:v>-3.0672399996547028E-2</c:v>
                </c:pt>
                <c:pt idx="10">
                  <c:v>-4.7640999997383915E-2</c:v>
                </c:pt>
                <c:pt idx="11">
                  <c:v>-4.7640999997383915E-2</c:v>
                </c:pt>
                <c:pt idx="13">
                  <c:v>-8.9333999931113794E-3</c:v>
                </c:pt>
                <c:pt idx="14">
                  <c:v>-8.9333999931113794E-3</c:v>
                </c:pt>
                <c:pt idx="15">
                  <c:v>-8.9333999931113794E-3</c:v>
                </c:pt>
                <c:pt idx="16">
                  <c:v>-1.2179999612271786E-4</c:v>
                </c:pt>
                <c:pt idx="17">
                  <c:v>-1.2179999612271786E-4</c:v>
                </c:pt>
                <c:pt idx="18">
                  <c:v>-1.2179999612271786E-4</c:v>
                </c:pt>
                <c:pt idx="19">
                  <c:v>-2.472239999769954E-2</c:v>
                </c:pt>
                <c:pt idx="20">
                  <c:v>6.2464000075124204E-3</c:v>
                </c:pt>
                <c:pt idx="21">
                  <c:v>-1.2456399992515799E-2</c:v>
                </c:pt>
                <c:pt idx="22">
                  <c:v>1.0553400003118441E-2</c:v>
                </c:pt>
                <c:pt idx="23">
                  <c:v>-7.2161999923991971E-3</c:v>
                </c:pt>
                <c:pt idx="24">
                  <c:v>1.2888000055681914E-3</c:v>
                </c:pt>
                <c:pt idx="25">
                  <c:v>-2.1965999985695817E-3</c:v>
                </c:pt>
                <c:pt idx="26">
                  <c:v>2.0498000085353851E-3</c:v>
                </c:pt>
                <c:pt idx="27">
                  <c:v>1.976000057766214E-4</c:v>
                </c:pt>
                <c:pt idx="28">
                  <c:v>-8.5813999976380728E-3</c:v>
                </c:pt>
                <c:pt idx="29">
                  <c:v>3.1312000064644963E-3</c:v>
                </c:pt>
                <c:pt idx="30">
                  <c:v>1.2032200007524807E-2</c:v>
                </c:pt>
                <c:pt idx="31">
                  <c:v>-2.6703999974415638E-3</c:v>
                </c:pt>
                <c:pt idx="32">
                  <c:v>-1.1543999993591569E-2</c:v>
                </c:pt>
                <c:pt idx="33">
                  <c:v>-3.8280000007944182E-3</c:v>
                </c:pt>
                <c:pt idx="34">
                  <c:v>1.7339000005449634E-2</c:v>
                </c:pt>
                <c:pt idx="35">
                  <c:v>7.9936000038287602E-3</c:v>
                </c:pt>
                <c:pt idx="36">
                  <c:v>-1.2859999987995252E-3</c:v>
                </c:pt>
                <c:pt idx="37">
                  <c:v>-1.9467999954940751E-3</c:v>
                </c:pt>
                <c:pt idx="38">
                  <c:v>-7.1448000016971491E-3</c:v>
                </c:pt>
                <c:pt idx="39">
                  <c:v>1.9039999970118515E-3</c:v>
                </c:pt>
                <c:pt idx="40">
                  <c:v>-6.2939999916125089E-3</c:v>
                </c:pt>
                <c:pt idx="41">
                  <c:v>-7.6393999988795258E-3</c:v>
                </c:pt>
                <c:pt idx="42">
                  <c:v>4.0225999982794747E-3</c:v>
                </c:pt>
                <c:pt idx="43">
                  <c:v>2.5406000058865175E-3</c:v>
                </c:pt>
                <c:pt idx="44">
                  <c:v>-2.9240000003483146E-4</c:v>
                </c:pt>
                <c:pt idx="45">
                  <c:v>7.0242000001599081E-3</c:v>
                </c:pt>
                <c:pt idx="46">
                  <c:v>1.0063000008813106E-2</c:v>
                </c:pt>
                <c:pt idx="47">
                  <c:v>-2.77799999457784E-3</c:v>
                </c:pt>
                <c:pt idx="48">
                  <c:v>-5.5001999935484491E-3</c:v>
                </c:pt>
                <c:pt idx="49">
                  <c:v>-1.286479999544099E-2</c:v>
                </c:pt>
                <c:pt idx="50">
                  <c:v>1.2372000004688744E-2</c:v>
                </c:pt>
                <c:pt idx="51">
                  <c:v>4.7370000029332004E-3</c:v>
                </c:pt>
                <c:pt idx="52">
                  <c:v>-2.6493999976082705E-3</c:v>
                </c:pt>
                <c:pt idx="53">
                  <c:v>-8.6364000017056242E-3</c:v>
                </c:pt>
                <c:pt idx="54">
                  <c:v>6.1149999964982271E-3</c:v>
                </c:pt>
                <c:pt idx="55">
                  <c:v>-2.8461999972932972E-3</c:v>
                </c:pt>
                <c:pt idx="56">
                  <c:v>-5.2959999447921291E-4</c:v>
                </c:pt>
                <c:pt idx="57">
                  <c:v>9.2819999990751967E-3</c:v>
                </c:pt>
                <c:pt idx="58">
                  <c:v>2.0839999997406267E-3</c:v>
                </c:pt>
                <c:pt idx="59">
                  <c:v>-2.5993999952333979E-3</c:v>
                </c:pt>
                <c:pt idx="60">
                  <c:v>-1.1039999953936785E-3</c:v>
                </c:pt>
                <c:pt idx="61">
                  <c:v>2.7076000042143278E-3</c:v>
                </c:pt>
                <c:pt idx="62">
                  <c:v>9.0338000009069219E-3</c:v>
                </c:pt>
                <c:pt idx="63">
                  <c:v>8.311600009619724E-3</c:v>
                </c:pt>
                <c:pt idx="64">
                  <c:v>8.1232000011368655E-3</c:v>
                </c:pt>
                <c:pt idx="65">
                  <c:v>-1.048379999701865E-2</c:v>
                </c:pt>
                <c:pt idx="66">
                  <c:v>1.809740000317106E-2</c:v>
                </c:pt>
                <c:pt idx="67">
                  <c:v>-5.9122000020579435E-3</c:v>
                </c:pt>
                <c:pt idx="68">
                  <c:v>9.8004000028595328E-3</c:v>
                </c:pt>
                <c:pt idx="69">
                  <c:v>1.0235200003080536E-2</c:v>
                </c:pt>
                <c:pt idx="70">
                  <c:v>2.1225600001343992E-2</c:v>
                </c:pt>
                <c:pt idx="71">
                  <c:v>1.1037199998099823E-2</c:v>
                </c:pt>
                <c:pt idx="72">
                  <c:v>7.9318000061903149E-3</c:v>
                </c:pt>
                <c:pt idx="73">
                  <c:v>1.155500000459142E-2</c:v>
                </c:pt>
                <c:pt idx="74">
                  <c:v>4.644400003599003E-3</c:v>
                </c:pt>
                <c:pt idx="75">
                  <c:v>2.3570000048493966E-3</c:v>
                </c:pt>
                <c:pt idx="77">
                  <c:v>5.9708000044338405E-3</c:v>
                </c:pt>
                <c:pt idx="78">
                  <c:v>-7.9977999994298443E-3</c:v>
                </c:pt>
                <c:pt idx="79">
                  <c:v>-9.8587999964365736E-3</c:v>
                </c:pt>
                <c:pt idx="80">
                  <c:v>-4.5382999996945728E-2</c:v>
                </c:pt>
                <c:pt idx="81">
                  <c:v>-7.407019999664044E-2</c:v>
                </c:pt>
                <c:pt idx="82">
                  <c:v>3.0986000056145713E-3</c:v>
                </c:pt>
                <c:pt idx="83">
                  <c:v>-4.800599992449861E-3</c:v>
                </c:pt>
                <c:pt idx="84">
                  <c:v>7.5694400002248585E-2</c:v>
                </c:pt>
                <c:pt idx="85">
                  <c:v>-3.094039999996312E-2</c:v>
                </c:pt>
                <c:pt idx="86">
                  <c:v>-3.2802399997308385E-2</c:v>
                </c:pt>
                <c:pt idx="87">
                  <c:v>-3.1268799997633323E-2</c:v>
                </c:pt>
                <c:pt idx="88">
                  <c:v>-3.4408199993777089E-2</c:v>
                </c:pt>
                <c:pt idx="89">
                  <c:v>-3.5616199995274656E-2</c:v>
                </c:pt>
                <c:pt idx="90">
                  <c:v>-2.7765599996200763E-2</c:v>
                </c:pt>
                <c:pt idx="132">
                  <c:v>-3.3197400000062771E-2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B1-421D-B742-354606A10781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2'!$J$21:$J$211</c:f>
              <c:numCache>
                <c:formatCode>General</c:formatCode>
                <c:ptCount val="191"/>
                <c:pt idx="91">
                  <c:v>-4.9623399994743522E-2</c:v>
                </c:pt>
                <c:pt idx="98">
                  <c:v>-5.1863799999409821E-2</c:v>
                </c:pt>
                <c:pt idx="103">
                  <c:v>-4.4595999999728519E-2</c:v>
                </c:pt>
                <c:pt idx="150">
                  <c:v>-3.0930000000807922E-2</c:v>
                </c:pt>
                <c:pt idx="158">
                  <c:v>-3.1865599994489457E-2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B1-421D-B742-354606A10781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2'!$F$21:$F$2101</c:f>
              <c:numCache>
                <c:formatCode>General</c:formatCode>
                <c:ptCount val="208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  <c:pt idx="191">
                  <c:v>34310.5</c:v>
                </c:pt>
                <c:pt idx="192">
                  <c:v>35465</c:v>
                </c:pt>
                <c:pt idx="193">
                  <c:v>35509</c:v>
                </c:pt>
                <c:pt idx="194">
                  <c:v>36442</c:v>
                </c:pt>
                <c:pt idx="195">
                  <c:v>38499</c:v>
                </c:pt>
              </c:numCache>
            </c:numRef>
          </c:xVal>
          <c:yVal>
            <c:numRef>
              <c:f>'Active 2'!$K$21:$K$2101</c:f>
              <c:numCache>
                <c:formatCode>General</c:formatCode>
                <c:ptCount val="2081"/>
                <c:pt idx="12">
                  <c:v>-4.9823399996967055E-2</c:v>
                </c:pt>
                <c:pt idx="92">
                  <c:v>-4.9488399999972899E-2</c:v>
                </c:pt>
                <c:pt idx="93">
                  <c:v>-4.6776599992881529E-2</c:v>
                </c:pt>
                <c:pt idx="94">
                  <c:v>-4.6745599996938836E-2</c:v>
                </c:pt>
                <c:pt idx="95">
                  <c:v>-4.6965599998657126E-2</c:v>
                </c:pt>
                <c:pt idx="96">
                  <c:v>-4.5561599989014212E-2</c:v>
                </c:pt>
                <c:pt idx="97">
                  <c:v>-4.4330199998512398E-2</c:v>
                </c:pt>
                <c:pt idx="99">
                  <c:v>-4.8471599999174941E-2</c:v>
                </c:pt>
                <c:pt idx="102">
                  <c:v>-4.4683999993139878E-2</c:v>
                </c:pt>
                <c:pt idx="104">
                  <c:v>-4.1641199990408495E-2</c:v>
                </c:pt>
                <c:pt idx="105">
                  <c:v>-4.1511199990054592E-2</c:v>
                </c:pt>
                <c:pt idx="106">
                  <c:v>-4.1602799996326212E-2</c:v>
                </c:pt>
                <c:pt idx="107">
                  <c:v>-3.9400599998771213E-2</c:v>
                </c:pt>
                <c:pt idx="108">
                  <c:v>-4.006919999665115E-2</c:v>
                </c:pt>
                <c:pt idx="109">
                  <c:v>-3.8493799998832401E-2</c:v>
                </c:pt>
                <c:pt idx="110">
                  <c:v>-3.9235399992321618E-2</c:v>
                </c:pt>
                <c:pt idx="111">
                  <c:v>-3.6936999997124076E-2</c:v>
                </c:pt>
                <c:pt idx="112">
                  <c:v>-4.1411599995626602E-2</c:v>
                </c:pt>
                <c:pt idx="113">
                  <c:v>-3.9320199997746386E-2</c:v>
                </c:pt>
                <c:pt idx="114">
                  <c:v>-3.9763199994922616E-2</c:v>
                </c:pt>
                <c:pt idx="115">
                  <c:v>-3.9183199995022733E-2</c:v>
                </c:pt>
                <c:pt idx="116">
                  <c:v>-4.1957999994338024E-2</c:v>
                </c:pt>
                <c:pt idx="117">
                  <c:v>-4.1887999999744352E-2</c:v>
                </c:pt>
                <c:pt idx="118">
                  <c:v>-3.9080599992303178E-2</c:v>
                </c:pt>
                <c:pt idx="119">
                  <c:v>-4.2205199999443721E-2</c:v>
                </c:pt>
                <c:pt idx="120">
                  <c:v>-3.7793799994688015E-2</c:v>
                </c:pt>
                <c:pt idx="121">
                  <c:v>-4.1079199996602256E-2</c:v>
                </c:pt>
                <c:pt idx="123">
                  <c:v>-3.609639999922365E-2</c:v>
                </c:pt>
                <c:pt idx="124">
                  <c:v>-3.5563599994929973E-2</c:v>
                </c:pt>
                <c:pt idx="125">
                  <c:v>-3.6632199997256976E-2</c:v>
                </c:pt>
                <c:pt idx="126">
                  <c:v>-3.443919999699574E-2</c:v>
                </c:pt>
                <c:pt idx="127">
                  <c:v>-3.5237999996752478E-2</c:v>
                </c:pt>
                <c:pt idx="129">
                  <c:v>-3.3905999996932223E-2</c:v>
                </c:pt>
                <c:pt idx="130">
                  <c:v>-3.2530199998291209E-2</c:v>
                </c:pt>
                <c:pt idx="131">
                  <c:v>-3.4107999999832828E-2</c:v>
                </c:pt>
                <c:pt idx="133">
                  <c:v>-3.4809999997378327E-2</c:v>
                </c:pt>
                <c:pt idx="134">
                  <c:v>-3.6284799993154593E-2</c:v>
                </c:pt>
                <c:pt idx="135">
                  <c:v>-3.1645799994294066E-2</c:v>
                </c:pt>
                <c:pt idx="136">
                  <c:v>-3.5369999990507495E-2</c:v>
                </c:pt>
                <c:pt idx="137">
                  <c:v>-3.2212999991315883E-2</c:v>
                </c:pt>
                <c:pt idx="138">
                  <c:v>-3.1836199996178038E-2</c:v>
                </c:pt>
                <c:pt idx="139">
                  <c:v>-3.094779999810271E-2</c:v>
                </c:pt>
                <c:pt idx="140">
                  <c:v>-3.1259399998816662E-2</c:v>
                </c:pt>
                <c:pt idx="141">
                  <c:v>-3.3213999995496124E-2</c:v>
                </c:pt>
                <c:pt idx="142">
                  <c:v>-3.14825999957975E-2</c:v>
                </c:pt>
                <c:pt idx="143">
                  <c:v>-3.5729599992919248E-2</c:v>
                </c:pt>
                <c:pt idx="144">
                  <c:v>-3.1198199991194997E-2</c:v>
                </c:pt>
                <c:pt idx="145">
                  <c:v>-3.5852799999702256E-2</c:v>
                </c:pt>
                <c:pt idx="146">
                  <c:v>-3.0521399996359833E-2</c:v>
                </c:pt>
                <c:pt idx="147">
                  <c:v>-3.0796599996392615E-2</c:v>
                </c:pt>
                <c:pt idx="148">
                  <c:v>-3.010579999681795E-2</c:v>
                </c:pt>
                <c:pt idx="149">
                  <c:v>-3.2477799992193468E-2</c:v>
                </c:pt>
                <c:pt idx="151">
                  <c:v>-3.0713199994352181E-2</c:v>
                </c:pt>
                <c:pt idx="152">
                  <c:v>-3.4981799995875917E-2</c:v>
                </c:pt>
                <c:pt idx="153">
                  <c:v>-3.0927799991331995E-2</c:v>
                </c:pt>
                <c:pt idx="154">
                  <c:v>-3.4475199994631112E-2</c:v>
                </c:pt>
                <c:pt idx="155">
                  <c:v>-2.8292599992710166E-2</c:v>
                </c:pt>
                <c:pt idx="156">
                  <c:v>-3.8442399993073195E-2</c:v>
                </c:pt>
                <c:pt idx="157">
                  <c:v>-3.191559999686433E-2</c:v>
                </c:pt>
                <c:pt idx="159">
                  <c:v>-3.0323199993290473E-2</c:v>
                </c:pt>
                <c:pt idx="161">
                  <c:v>-2.8368200000841171E-2</c:v>
                </c:pt>
                <c:pt idx="166">
                  <c:v>-2.6702599992859177E-2</c:v>
                </c:pt>
                <c:pt idx="167">
                  <c:v>-2.867119999427814E-2</c:v>
                </c:pt>
                <c:pt idx="168">
                  <c:v>-2.8301999991526827E-2</c:v>
                </c:pt>
                <c:pt idx="169">
                  <c:v>-2.7170599998498801E-2</c:v>
                </c:pt>
                <c:pt idx="170">
                  <c:v>-2.9282399991643615E-2</c:v>
                </c:pt>
                <c:pt idx="171">
                  <c:v>-2.6957399997627363E-2</c:v>
                </c:pt>
                <c:pt idx="175">
                  <c:v>-2.646959999401588E-2</c:v>
                </c:pt>
                <c:pt idx="176">
                  <c:v>-2.5801999996474478E-2</c:v>
                </c:pt>
                <c:pt idx="177">
                  <c:v>-2.4820200000249315E-2</c:v>
                </c:pt>
                <c:pt idx="178">
                  <c:v>-2.2774999997636769E-2</c:v>
                </c:pt>
                <c:pt idx="179">
                  <c:v>-2.5945199995476287E-2</c:v>
                </c:pt>
                <c:pt idx="180">
                  <c:v>-2.5662799998826813E-2</c:v>
                </c:pt>
                <c:pt idx="181">
                  <c:v>-2.4882999990950339E-2</c:v>
                </c:pt>
                <c:pt idx="182">
                  <c:v>-2.3751599997922312E-2</c:v>
                </c:pt>
                <c:pt idx="183">
                  <c:v>-2.5126599997747689E-2</c:v>
                </c:pt>
                <c:pt idx="184">
                  <c:v>-2.4926599995524157E-2</c:v>
                </c:pt>
                <c:pt idx="186">
                  <c:v>-2.6850399997783825E-2</c:v>
                </c:pt>
                <c:pt idx="187">
                  <c:v>-2.6097799993294757E-2</c:v>
                </c:pt>
                <c:pt idx="188">
                  <c:v>-2.552839999407297E-2</c:v>
                </c:pt>
                <c:pt idx="189">
                  <c:v>-2.5418399993213825E-2</c:v>
                </c:pt>
                <c:pt idx="190">
                  <c:v>-2.5418399993213825E-2</c:v>
                </c:pt>
                <c:pt idx="191">
                  <c:v>-2.3600599990459159E-2</c:v>
                </c:pt>
                <c:pt idx="192">
                  <c:v>-2.2737999999662861E-2</c:v>
                </c:pt>
                <c:pt idx="193">
                  <c:v>-2.2384799995052163E-2</c:v>
                </c:pt>
                <c:pt idx="194">
                  <c:v>-2.2052400010579731E-2</c:v>
                </c:pt>
                <c:pt idx="195">
                  <c:v>-1.6611799997917842E-2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B1-421D-B742-354606A10781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2'!$L$21:$L$211</c:f>
              <c:numCache>
                <c:formatCode>General</c:formatCode>
                <c:ptCount val="1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B1-421D-B742-354606A1078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2'!$M$21:$M$211</c:f>
              <c:numCache>
                <c:formatCode>General</c:formatCode>
                <c:ptCount val="19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B1-421D-B742-354606A1078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2'!$N$21:$N$211</c:f>
              <c:numCache>
                <c:formatCode>General</c:formatCode>
                <c:ptCount val="191"/>
                <c:pt idx="0">
                  <c:v>0</c:v>
                </c:pt>
                <c:pt idx="1">
                  <c:v>1.0543400007009041E-2</c:v>
                </c:pt>
                <c:pt idx="2">
                  <c:v>-1.8721999949775636E-3</c:v>
                </c:pt>
                <c:pt idx="3">
                  <c:v>8.1262000021524727E-3</c:v>
                </c:pt>
                <c:pt idx="4">
                  <c:v>-2.3085999928298406E-3</c:v>
                </c:pt>
                <c:pt idx="5">
                  <c:v>-7.2387999898637645E-3</c:v>
                </c:pt>
                <c:pt idx="6">
                  <c:v>-2.6675599998270627E-2</c:v>
                </c:pt>
                <c:pt idx="7">
                  <c:v>-2.9829999992216472E-2</c:v>
                </c:pt>
                <c:pt idx="8">
                  <c:v>-3.0672399996547028E-2</c:v>
                </c:pt>
                <c:pt idx="9">
                  <c:v>-3.0672399996547028E-2</c:v>
                </c:pt>
                <c:pt idx="10">
                  <c:v>-4.7640999997383915E-2</c:v>
                </c:pt>
                <c:pt idx="11">
                  <c:v>-4.7640999997383915E-2</c:v>
                </c:pt>
                <c:pt idx="12">
                  <c:v>-4.9823399996967055E-2</c:v>
                </c:pt>
                <c:pt idx="13">
                  <c:v>-8.9333999931113794E-3</c:v>
                </c:pt>
                <c:pt idx="14">
                  <c:v>-8.9333999931113794E-3</c:v>
                </c:pt>
                <c:pt idx="15">
                  <c:v>-8.9333999931113794E-3</c:v>
                </c:pt>
                <c:pt idx="16">
                  <c:v>-1.2179999612271786E-4</c:v>
                </c:pt>
                <c:pt idx="17">
                  <c:v>-1.2179999612271786E-4</c:v>
                </c:pt>
                <c:pt idx="18">
                  <c:v>-1.2179999612271786E-4</c:v>
                </c:pt>
                <c:pt idx="19">
                  <c:v>-2.472239999769954E-2</c:v>
                </c:pt>
                <c:pt idx="20">
                  <c:v>6.2464000075124204E-3</c:v>
                </c:pt>
                <c:pt idx="21">
                  <c:v>-1.2456399992515799E-2</c:v>
                </c:pt>
                <c:pt idx="22">
                  <c:v>1.0553400003118441E-2</c:v>
                </c:pt>
                <c:pt idx="23">
                  <c:v>-7.2161999923991971E-3</c:v>
                </c:pt>
                <c:pt idx="24">
                  <c:v>1.2888000055681914E-3</c:v>
                </c:pt>
                <c:pt idx="25">
                  <c:v>-2.1965999985695817E-3</c:v>
                </c:pt>
                <c:pt idx="26">
                  <c:v>2.0498000085353851E-3</c:v>
                </c:pt>
                <c:pt idx="27">
                  <c:v>1.976000057766214E-4</c:v>
                </c:pt>
                <c:pt idx="28">
                  <c:v>-8.5813999976380728E-3</c:v>
                </c:pt>
                <c:pt idx="29">
                  <c:v>3.1312000064644963E-3</c:v>
                </c:pt>
                <c:pt idx="30">
                  <c:v>1.2032200007524807E-2</c:v>
                </c:pt>
                <c:pt idx="31">
                  <c:v>-2.6703999974415638E-3</c:v>
                </c:pt>
                <c:pt idx="32">
                  <c:v>-1.1543999993591569E-2</c:v>
                </c:pt>
                <c:pt idx="33">
                  <c:v>-3.8280000007944182E-3</c:v>
                </c:pt>
                <c:pt idx="34">
                  <c:v>1.7339000005449634E-2</c:v>
                </c:pt>
                <c:pt idx="35">
                  <c:v>7.9936000038287602E-3</c:v>
                </c:pt>
                <c:pt idx="36">
                  <c:v>-1.2859999987995252E-3</c:v>
                </c:pt>
                <c:pt idx="37">
                  <c:v>-1.9467999954940751E-3</c:v>
                </c:pt>
                <c:pt idx="38">
                  <c:v>-7.1448000016971491E-3</c:v>
                </c:pt>
                <c:pt idx="39">
                  <c:v>1.9039999970118515E-3</c:v>
                </c:pt>
                <c:pt idx="40">
                  <c:v>-6.2939999916125089E-3</c:v>
                </c:pt>
                <c:pt idx="41">
                  <c:v>-7.6393999988795258E-3</c:v>
                </c:pt>
                <c:pt idx="42">
                  <c:v>4.0225999982794747E-3</c:v>
                </c:pt>
                <c:pt idx="43">
                  <c:v>2.5406000058865175E-3</c:v>
                </c:pt>
                <c:pt idx="44">
                  <c:v>-2.9240000003483146E-4</c:v>
                </c:pt>
                <c:pt idx="45">
                  <c:v>7.0242000001599081E-3</c:v>
                </c:pt>
                <c:pt idx="46">
                  <c:v>1.0063000008813106E-2</c:v>
                </c:pt>
                <c:pt idx="47">
                  <c:v>-2.77799999457784E-3</c:v>
                </c:pt>
                <c:pt idx="48">
                  <c:v>-5.5001999935484491E-3</c:v>
                </c:pt>
                <c:pt idx="49">
                  <c:v>-1.286479999544099E-2</c:v>
                </c:pt>
                <c:pt idx="50">
                  <c:v>1.2372000004688744E-2</c:v>
                </c:pt>
                <c:pt idx="51">
                  <c:v>4.7370000029332004E-3</c:v>
                </c:pt>
                <c:pt idx="52">
                  <c:v>-2.6493999976082705E-3</c:v>
                </c:pt>
                <c:pt idx="53">
                  <c:v>-8.6364000017056242E-3</c:v>
                </c:pt>
                <c:pt idx="54">
                  <c:v>6.1149999964982271E-3</c:v>
                </c:pt>
                <c:pt idx="55">
                  <c:v>-2.8461999972932972E-3</c:v>
                </c:pt>
                <c:pt idx="56">
                  <c:v>-5.2959999447921291E-4</c:v>
                </c:pt>
                <c:pt idx="57">
                  <c:v>9.2819999990751967E-3</c:v>
                </c:pt>
                <c:pt idx="58">
                  <c:v>2.0839999997406267E-3</c:v>
                </c:pt>
                <c:pt idx="59">
                  <c:v>-2.5993999952333979E-3</c:v>
                </c:pt>
                <c:pt idx="60">
                  <c:v>-1.1039999953936785E-3</c:v>
                </c:pt>
                <c:pt idx="61">
                  <c:v>2.7076000042143278E-3</c:v>
                </c:pt>
                <c:pt idx="62">
                  <c:v>9.0338000009069219E-3</c:v>
                </c:pt>
                <c:pt idx="63">
                  <c:v>8.311600009619724E-3</c:v>
                </c:pt>
                <c:pt idx="64">
                  <c:v>8.1232000011368655E-3</c:v>
                </c:pt>
                <c:pt idx="65">
                  <c:v>-1.048379999701865E-2</c:v>
                </c:pt>
                <c:pt idx="66">
                  <c:v>1.809740000317106E-2</c:v>
                </c:pt>
                <c:pt idx="67">
                  <c:v>-5.9122000020579435E-3</c:v>
                </c:pt>
                <c:pt idx="68">
                  <c:v>9.8004000028595328E-3</c:v>
                </c:pt>
                <c:pt idx="69">
                  <c:v>1.0235200003080536E-2</c:v>
                </c:pt>
                <c:pt idx="70">
                  <c:v>2.1225600001343992E-2</c:v>
                </c:pt>
                <c:pt idx="71">
                  <c:v>1.1037199998099823E-2</c:v>
                </c:pt>
                <c:pt idx="72">
                  <c:v>7.9318000061903149E-3</c:v>
                </c:pt>
                <c:pt idx="73">
                  <c:v>1.155500000459142E-2</c:v>
                </c:pt>
                <c:pt idx="74">
                  <c:v>4.644400003599003E-3</c:v>
                </c:pt>
                <c:pt idx="75">
                  <c:v>2.3570000048493966E-3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B1-421D-B742-354606A1078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2'!$F$21:$F$211</c:f>
              <c:numCache>
                <c:formatCode>General</c:formatCode>
                <c:ptCount val="191"/>
                <c:pt idx="0">
                  <c:v>0</c:v>
                </c:pt>
                <c:pt idx="1">
                  <c:v>40.5</c:v>
                </c:pt>
                <c:pt idx="2">
                  <c:v>113.5</c:v>
                </c:pt>
                <c:pt idx="3">
                  <c:v>941.5</c:v>
                </c:pt>
                <c:pt idx="4">
                  <c:v>950.5</c:v>
                </c:pt>
                <c:pt idx="5">
                  <c:v>1079</c:v>
                </c:pt>
                <c:pt idx="6">
                  <c:v>2123</c:v>
                </c:pt>
                <c:pt idx="7">
                  <c:v>12025</c:v>
                </c:pt>
                <c:pt idx="8">
                  <c:v>12967</c:v>
                </c:pt>
                <c:pt idx="9">
                  <c:v>12967</c:v>
                </c:pt>
                <c:pt idx="10">
                  <c:v>12967.5</c:v>
                </c:pt>
                <c:pt idx="11">
                  <c:v>12967.5</c:v>
                </c:pt>
                <c:pt idx="12">
                  <c:v>14859.5</c:v>
                </c:pt>
                <c:pt idx="13">
                  <c:v>-10715.5</c:v>
                </c:pt>
                <c:pt idx="14">
                  <c:v>-10715.5</c:v>
                </c:pt>
                <c:pt idx="15">
                  <c:v>-10715.5</c:v>
                </c:pt>
                <c:pt idx="16">
                  <c:v>-10718.5</c:v>
                </c:pt>
                <c:pt idx="17">
                  <c:v>-10718.5</c:v>
                </c:pt>
                <c:pt idx="18">
                  <c:v>-10718.5</c:v>
                </c:pt>
                <c:pt idx="19">
                  <c:v>-1158</c:v>
                </c:pt>
                <c:pt idx="20">
                  <c:v>-12</c:v>
                </c:pt>
                <c:pt idx="21">
                  <c:v>-1313</c:v>
                </c:pt>
                <c:pt idx="22">
                  <c:v>-134.5</c:v>
                </c:pt>
                <c:pt idx="23">
                  <c:v>-1866.5</c:v>
                </c:pt>
                <c:pt idx="24">
                  <c:v>-1954</c:v>
                </c:pt>
                <c:pt idx="25">
                  <c:v>-2009.5</c:v>
                </c:pt>
                <c:pt idx="26">
                  <c:v>-2021.5</c:v>
                </c:pt>
                <c:pt idx="27">
                  <c:v>-2258</c:v>
                </c:pt>
                <c:pt idx="28">
                  <c:v>-2875.5</c:v>
                </c:pt>
                <c:pt idx="29">
                  <c:v>-2896</c:v>
                </c:pt>
                <c:pt idx="30">
                  <c:v>-2913.5</c:v>
                </c:pt>
                <c:pt idx="31">
                  <c:v>-3068</c:v>
                </c:pt>
                <c:pt idx="32">
                  <c:v>-3480</c:v>
                </c:pt>
                <c:pt idx="33">
                  <c:v>-4010</c:v>
                </c:pt>
                <c:pt idx="34">
                  <c:v>-4182.5</c:v>
                </c:pt>
                <c:pt idx="35">
                  <c:v>-4188</c:v>
                </c:pt>
                <c:pt idx="36">
                  <c:v>-4495</c:v>
                </c:pt>
                <c:pt idx="37">
                  <c:v>-5031</c:v>
                </c:pt>
                <c:pt idx="38">
                  <c:v>-5066</c:v>
                </c:pt>
                <c:pt idx="39">
                  <c:v>-5320</c:v>
                </c:pt>
                <c:pt idx="40">
                  <c:v>-5355</c:v>
                </c:pt>
                <c:pt idx="41">
                  <c:v>-5360.5</c:v>
                </c:pt>
                <c:pt idx="42">
                  <c:v>-5445.5</c:v>
                </c:pt>
                <c:pt idx="43">
                  <c:v>-6010.5</c:v>
                </c:pt>
                <c:pt idx="44">
                  <c:v>-6183</c:v>
                </c:pt>
                <c:pt idx="45">
                  <c:v>-6273.5</c:v>
                </c:pt>
                <c:pt idx="46">
                  <c:v>-6352.5</c:v>
                </c:pt>
                <c:pt idx="47">
                  <c:v>-7385</c:v>
                </c:pt>
                <c:pt idx="48">
                  <c:v>-7396.5</c:v>
                </c:pt>
                <c:pt idx="49">
                  <c:v>-7466</c:v>
                </c:pt>
                <c:pt idx="50">
                  <c:v>-7510</c:v>
                </c:pt>
                <c:pt idx="51">
                  <c:v>-7647.5</c:v>
                </c:pt>
                <c:pt idx="52">
                  <c:v>-7685.5</c:v>
                </c:pt>
                <c:pt idx="53">
                  <c:v>-8163</c:v>
                </c:pt>
                <c:pt idx="54">
                  <c:v>-8262.5</c:v>
                </c:pt>
                <c:pt idx="55">
                  <c:v>-8341.5</c:v>
                </c:pt>
                <c:pt idx="56">
                  <c:v>-8432</c:v>
                </c:pt>
                <c:pt idx="57">
                  <c:v>-8435</c:v>
                </c:pt>
                <c:pt idx="58">
                  <c:v>-8470</c:v>
                </c:pt>
                <c:pt idx="59">
                  <c:v>-8560.5</c:v>
                </c:pt>
                <c:pt idx="60">
                  <c:v>-8680</c:v>
                </c:pt>
                <c:pt idx="61">
                  <c:v>-8683</c:v>
                </c:pt>
                <c:pt idx="62">
                  <c:v>-8741.5</c:v>
                </c:pt>
                <c:pt idx="63">
                  <c:v>-8753</c:v>
                </c:pt>
                <c:pt idx="64">
                  <c:v>-8756</c:v>
                </c:pt>
                <c:pt idx="65">
                  <c:v>-883.5</c:v>
                </c:pt>
                <c:pt idx="66">
                  <c:v>-9154.5</c:v>
                </c:pt>
                <c:pt idx="67">
                  <c:v>-9186.5</c:v>
                </c:pt>
                <c:pt idx="68">
                  <c:v>-9207</c:v>
                </c:pt>
                <c:pt idx="69">
                  <c:v>-9216</c:v>
                </c:pt>
                <c:pt idx="70">
                  <c:v>-9248</c:v>
                </c:pt>
                <c:pt idx="71">
                  <c:v>-9251</c:v>
                </c:pt>
                <c:pt idx="72">
                  <c:v>-956.5</c:v>
                </c:pt>
                <c:pt idx="73">
                  <c:v>-962.5</c:v>
                </c:pt>
                <c:pt idx="74">
                  <c:v>-977</c:v>
                </c:pt>
                <c:pt idx="75">
                  <c:v>-997.5</c:v>
                </c:pt>
                <c:pt idx="76">
                  <c:v>-60887.5</c:v>
                </c:pt>
                <c:pt idx="77">
                  <c:v>-29889</c:v>
                </c:pt>
                <c:pt idx="78">
                  <c:v>-29888.5</c:v>
                </c:pt>
                <c:pt idx="79">
                  <c:v>-5571</c:v>
                </c:pt>
                <c:pt idx="80">
                  <c:v>-5547.5</c:v>
                </c:pt>
                <c:pt idx="81">
                  <c:v>-2421.5</c:v>
                </c:pt>
                <c:pt idx="82">
                  <c:v>-2275.5</c:v>
                </c:pt>
                <c:pt idx="83">
                  <c:v>-1939.5</c:v>
                </c:pt>
                <c:pt idx="84">
                  <c:v>-1852</c:v>
                </c:pt>
                <c:pt idx="85">
                  <c:v>-843</c:v>
                </c:pt>
                <c:pt idx="86">
                  <c:v>5242</c:v>
                </c:pt>
                <c:pt idx="87">
                  <c:v>6604</c:v>
                </c:pt>
                <c:pt idx="88">
                  <c:v>7493.5</c:v>
                </c:pt>
                <c:pt idx="89">
                  <c:v>7633.5</c:v>
                </c:pt>
                <c:pt idx="90">
                  <c:v>8698</c:v>
                </c:pt>
                <c:pt idx="91">
                  <c:v>14859.5</c:v>
                </c:pt>
                <c:pt idx="92">
                  <c:v>16997</c:v>
                </c:pt>
                <c:pt idx="93">
                  <c:v>17140.5</c:v>
                </c:pt>
                <c:pt idx="94">
                  <c:v>18173</c:v>
                </c:pt>
                <c:pt idx="95">
                  <c:v>18223</c:v>
                </c:pt>
                <c:pt idx="96">
                  <c:v>18228</c:v>
                </c:pt>
                <c:pt idx="97">
                  <c:v>18228.5</c:v>
                </c:pt>
                <c:pt idx="98">
                  <c:v>18266.5</c:v>
                </c:pt>
                <c:pt idx="99">
                  <c:v>18278</c:v>
                </c:pt>
                <c:pt idx="100">
                  <c:v>18860</c:v>
                </c:pt>
                <c:pt idx="101">
                  <c:v>18860</c:v>
                </c:pt>
                <c:pt idx="102">
                  <c:v>19220</c:v>
                </c:pt>
                <c:pt idx="103">
                  <c:v>19430</c:v>
                </c:pt>
                <c:pt idx="104">
                  <c:v>20296</c:v>
                </c:pt>
                <c:pt idx="105">
                  <c:v>20296</c:v>
                </c:pt>
                <c:pt idx="106">
                  <c:v>20299</c:v>
                </c:pt>
                <c:pt idx="107">
                  <c:v>20310.5</c:v>
                </c:pt>
                <c:pt idx="108">
                  <c:v>20311</c:v>
                </c:pt>
                <c:pt idx="109">
                  <c:v>20316.5</c:v>
                </c:pt>
                <c:pt idx="110">
                  <c:v>20319.5</c:v>
                </c:pt>
                <c:pt idx="111">
                  <c:v>20322.5</c:v>
                </c:pt>
                <c:pt idx="112">
                  <c:v>20328</c:v>
                </c:pt>
                <c:pt idx="113">
                  <c:v>20328.5</c:v>
                </c:pt>
                <c:pt idx="114">
                  <c:v>20331</c:v>
                </c:pt>
                <c:pt idx="115">
                  <c:v>20331</c:v>
                </c:pt>
                <c:pt idx="116">
                  <c:v>20340</c:v>
                </c:pt>
                <c:pt idx="117">
                  <c:v>20340</c:v>
                </c:pt>
                <c:pt idx="118">
                  <c:v>20360.5</c:v>
                </c:pt>
                <c:pt idx="119">
                  <c:v>20366</c:v>
                </c:pt>
                <c:pt idx="120">
                  <c:v>20366.5</c:v>
                </c:pt>
                <c:pt idx="121">
                  <c:v>20436</c:v>
                </c:pt>
                <c:pt idx="122">
                  <c:v>21378</c:v>
                </c:pt>
                <c:pt idx="123">
                  <c:v>21387</c:v>
                </c:pt>
                <c:pt idx="124">
                  <c:v>21413</c:v>
                </c:pt>
                <c:pt idx="125">
                  <c:v>21413.5</c:v>
                </c:pt>
                <c:pt idx="126">
                  <c:v>21536</c:v>
                </c:pt>
                <c:pt idx="127">
                  <c:v>21665</c:v>
                </c:pt>
                <c:pt idx="128">
                  <c:v>22179.5</c:v>
                </c:pt>
                <c:pt idx="129">
                  <c:v>22355</c:v>
                </c:pt>
                <c:pt idx="130">
                  <c:v>22378.5</c:v>
                </c:pt>
                <c:pt idx="131">
                  <c:v>22390</c:v>
                </c:pt>
                <c:pt idx="132">
                  <c:v>22404.5</c:v>
                </c:pt>
                <c:pt idx="133">
                  <c:v>22425</c:v>
                </c:pt>
                <c:pt idx="134">
                  <c:v>22434</c:v>
                </c:pt>
                <c:pt idx="135">
                  <c:v>22451.5</c:v>
                </c:pt>
                <c:pt idx="136">
                  <c:v>22475</c:v>
                </c:pt>
                <c:pt idx="137">
                  <c:v>22477.5</c:v>
                </c:pt>
                <c:pt idx="138">
                  <c:v>22483.5</c:v>
                </c:pt>
                <c:pt idx="139">
                  <c:v>22486.5</c:v>
                </c:pt>
                <c:pt idx="140">
                  <c:v>22489.5</c:v>
                </c:pt>
                <c:pt idx="141">
                  <c:v>22495</c:v>
                </c:pt>
                <c:pt idx="142">
                  <c:v>22495.5</c:v>
                </c:pt>
                <c:pt idx="143">
                  <c:v>22568</c:v>
                </c:pt>
                <c:pt idx="144">
                  <c:v>22568.5</c:v>
                </c:pt>
                <c:pt idx="145">
                  <c:v>22574</c:v>
                </c:pt>
                <c:pt idx="146">
                  <c:v>22574.5</c:v>
                </c:pt>
                <c:pt idx="147">
                  <c:v>22740.5</c:v>
                </c:pt>
                <c:pt idx="148">
                  <c:v>23501.5</c:v>
                </c:pt>
                <c:pt idx="149">
                  <c:v>23511.5</c:v>
                </c:pt>
                <c:pt idx="150">
                  <c:v>23525</c:v>
                </c:pt>
                <c:pt idx="151">
                  <c:v>23581</c:v>
                </c:pt>
                <c:pt idx="152">
                  <c:v>23581.5</c:v>
                </c:pt>
                <c:pt idx="153">
                  <c:v>23636.5</c:v>
                </c:pt>
                <c:pt idx="154">
                  <c:v>23666</c:v>
                </c:pt>
                <c:pt idx="155">
                  <c:v>23670.5</c:v>
                </c:pt>
                <c:pt idx="156">
                  <c:v>23692</c:v>
                </c:pt>
                <c:pt idx="157">
                  <c:v>23698</c:v>
                </c:pt>
                <c:pt idx="158">
                  <c:v>23698</c:v>
                </c:pt>
                <c:pt idx="159">
                  <c:v>23756</c:v>
                </c:pt>
                <c:pt idx="160">
                  <c:v>24124.5</c:v>
                </c:pt>
                <c:pt idx="161">
                  <c:v>24543.5</c:v>
                </c:pt>
                <c:pt idx="162">
                  <c:v>24940.5</c:v>
                </c:pt>
                <c:pt idx="163">
                  <c:v>24949</c:v>
                </c:pt>
                <c:pt idx="164">
                  <c:v>25165.5</c:v>
                </c:pt>
                <c:pt idx="165">
                  <c:v>25317</c:v>
                </c:pt>
                <c:pt idx="166">
                  <c:v>25720.5</c:v>
                </c:pt>
                <c:pt idx="167">
                  <c:v>25721</c:v>
                </c:pt>
                <c:pt idx="168">
                  <c:v>25785</c:v>
                </c:pt>
                <c:pt idx="169">
                  <c:v>25785.5</c:v>
                </c:pt>
                <c:pt idx="170">
                  <c:v>25892</c:v>
                </c:pt>
                <c:pt idx="171">
                  <c:v>25954.5</c:v>
                </c:pt>
                <c:pt idx="172">
                  <c:v>26232.5</c:v>
                </c:pt>
                <c:pt idx="173">
                  <c:v>26232.5</c:v>
                </c:pt>
                <c:pt idx="174">
                  <c:v>26232.5</c:v>
                </c:pt>
                <c:pt idx="175">
                  <c:v>27768</c:v>
                </c:pt>
                <c:pt idx="176">
                  <c:v>27885</c:v>
                </c:pt>
                <c:pt idx="177">
                  <c:v>28153.5</c:v>
                </c:pt>
                <c:pt idx="178">
                  <c:v>28937.5</c:v>
                </c:pt>
                <c:pt idx="179">
                  <c:v>28941</c:v>
                </c:pt>
                <c:pt idx="180">
                  <c:v>28999</c:v>
                </c:pt>
                <c:pt idx="181">
                  <c:v>29952.5</c:v>
                </c:pt>
                <c:pt idx="182">
                  <c:v>29953</c:v>
                </c:pt>
                <c:pt idx="183">
                  <c:v>30040.5</c:v>
                </c:pt>
                <c:pt idx="184">
                  <c:v>30040.5</c:v>
                </c:pt>
                <c:pt idx="185">
                  <c:v>30078</c:v>
                </c:pt>
                <c:pt idx="186">
                  <c:v>30082</c:v>
                </c:pt>
                <c:pt idx="187">
                  <c:v>31111.5</c:v>
                </c:pt>
                <c:pt idx="188">
                  <c:v>31997</c:v>
                </c:pt>
                <c:pt idx="189">
                  <c:v>31997</c:v>
                </c:pt>
                <c:pt idx="190">
                  <c:v>31997</c:v>
                </c:pt>
              </c:numCache>
            </c:numRef>
          </c:xVal>
          <c:yVal>
            <c:numRef>
              <c:f>'Active 2'!$O$21:$O$211</c:f>
              <c:numCache>
                <c:formatCode>General</c:formatCode>
                <c:ptCount val="191"/>
                <c:pt idx="76">
                  <c:v>-7.93978958912821E-2</c:v>
                </c:pt>
                <c:pt idx="77">
                  <c:v>-6.0919499441243474E-2</c:v>
                </c:pt>
                <c:pt idx="78">
                  <c:v>-6.0919201388169128E-2</c:v>
                </c:pt>
                <c:pt idx="79">
                  <c:v>-4.642339011750074E-2</c:v>
                </c:pt>
                <c:pt idx="82">
                  <c:v>-4.4458922304506487E-2</c:v>
                </c:pt>
                <c:pt idx="83">
                  <c:v>-4.4258630638548041E-2</c:v>
                </c:pt>
                <c:pt idx="91">
                  <c:v>-3.4244643446774282E-2</c:v>
                </c:pt>
                <c:pt idx="93">
                  <c:v>-3.2884925321621836E-2</c:v>
                </c:pt>
                <c:pt idx="94">
                  <c:v>-3.2269445723103689E-2</c:v>
                </c:pt>
                <c:pt idx="95">
                  <c:v>-3.2239640415669395E-2</c:v>
                </c:pt>
                <c:pt idx="96">
                  <c:v>-3.2236659884925967E-2</c:v>
                </c:pt>
                <c:pt idx="97">
                  <c:v>-3.223636183185162E-2</c:v>
                </c:pt>
                <c:pt idx="98">
                  <c:v>-3.221370979820156E-2</c:v>
                </c:pt>
                <c:pt idx="99">
                  <c:v>-3.2206854577491673E-2</c:v>
                </c:pt>
                <c:pt idx="100">
                  <c:v>-3.1859920798956498E-2</c:v>
                </c:pt>
                <c:pt idx="101">
                  <c:v>-3.1859920798956498E-2</c:v>
                </c:pt>
                <c:pt idx="102">
                  <c:v>-3.164532258542959E-2</c:v>
                </c:pt>
                <c:pt idx="103">
                  <c:v>-3.1520140294205565E-2</c:v>
                </c:pt>
                <c:pt idx="104">
                  <c:v>-3.1003912369443609E-2</c:v>
                </c:pt>
                <c:pt idx="105">
                  <c:v>-3.1003912369443609E-2</c:v>
                </c:pt>
                <c:pt idx="106">
                  <c:v>-3.1002124050997549E-2</c:v>
                </c:pt>
                <c:pt idx="107">
                  <c:v>-3.0995268830287661E-2</c:v>
                </c:pt>
                <c:pt idx="108">
                  <c:v>-3.0994970777213318E-2</c:v>
                </c:pt>
                <c:pt idx="109">
                  <c:v>-3.0991692193395547E-2</c:v>
                </c:pt>
                <c:pt idx="110">
                  <c:v>-3.0989903874949487E-2</c:v>
                </c:pt>
                <c:pt idx="111">
                  <c:v>-3.098811555650343E-2</c:v>
                </c:pt>
                <c:pt idx="112">
                  <c:v>-3.0984836972685659E-2</c:v>
                </c:pt>
                <c:pt idx="113">
                  <c:v>-3.0984538919611317E-2</c:v>
                </c:pt>
                <c:pt idx="114">
                  <c:v>-3.0983048654239599E-2</c:v>
                </c:pt>
                <c:pt idx="115">
                  <c:v>-3.0983048654239599E-2</c:v>
                </c:pt>
                <c:pt idx="116">
                  <c:v>-3.0977683698901429E-2</c:v>
                </c:pt>
                <c:pt idx="117">
                  <c:v>-3.0977683698901429E-2</c:v>
                </c:pt>
                <c:pt idx="118">
                  <c:v>-3.096546352285337E-2</c:v>
                </c:pt>
                <c:pt idx="119">
                  <c:v>-3.0962184939035596E-2</c:v>
                </c:pt>
                <c:pt idx="120">
                  <c:v>-3.0961886885961253E-2</c:v>
                </c:pt>
                <c:pt idx="121">
                  <c:v>-3.0920457508627586E-2</c:v>
                </c:pt>
                <c:pt idx="122">
                  <c:v>-3.0358925516565508E-2</c:v>
                </c:pt>
                <c:pt idx="123">
                  <c:v>-3.0353560561227334E-2</c:v>
                </c:pt>
                <c:pt idx="124">
                  <c:v>-3.0338061801361501E-2</c:v>
                </c:pt>
                <c:pt idx="125">
                  <c:v>-3.0337763748287158E-2</c:v>
                </c:pt>
                <c:pt idx="126">
                  <c:v>-3.026474074507314E-2</c:v>
                </c:pt>
                <c:pt idx="127">
                  <c:v>-3.0187843051892663E-2</c:v>
                </c:pt>
                <c:pt idx="128">
                  <c:v>-2.9881146438393791E-2</c:v>
                </c:pt>
                <c:pt idx="129">
                  <c:v>-2.9776529809299422E-2</c:v>
                </c:pt>
                <c:pt idx="130">
                  <c:v>-2.9762521314805303E-2</c:v>
                </c:pt>
                <c:pt idx="131">
                  <c:v>-2.9755666094095419E-2</c:v>
                </c:pt>
                <c:pt idx="132">
                  <c:v>-2.9747022554939471E-2</c:v>
                </c:pt>
                <c:pt idx="133">
                  <c:v>-2.9734802378891409E-2</c:v>
                </c:pt>
                <c:pt idx="134">
                  <c:v>-2.9729437423553239E-2</c:v>
                </c:pt>
                <c:pt idx="135">
                  <c:v>-2.9719005565951237E-2</c:v>
                </c:pt>
                <c:pt idx="136">
                  <c:v>-2.9704997071457118E-2</c:v>
                </c:pt>
                <c:pt idx="137">
                  <c:v>-2.9703506806085404E-2</c:v>
                </c:pt>
                <c:pt idx="138">
                  <c:v>-2.9699930169193291E-2</c:v>
                </c:pt>
                <c:pt idx="139">
                  <c:v>-2.969814185074723E-2</c:v>
                </c:pt>
                <c:pt idx="140">
                  <c:v>-2.9696353532301174E-2</c:v>
                </c:pt>
                <c:pt idx="141">
                  <c:v>-2.9693074948483403E-2</c:v>
                </c:pt>
                <c:pt idx="142">
                  <c:v>-2.9692776895409057E-2</c:v>
                </c:pt>
                <c:pt idx="143">
                  <c:v>-2.9649559199629333E-2</c:v>
                </c:pt>
                <c:pt idx="144">
                  <c:v>-2.964926114655499E-2</c:v>
                </c:pt>
                <c:pt idx="145">
                  <c:v>-2.9645982562737219E-2</c:v>
                </c:pt>
                <c:pt idx="146">
                  <c:v>-2.9645684509662873E-2</c:v>
                </c:pt>
                <c:pt idx="147">
                  <c:v>-2.9546730888981021E-2</c:v>
                </c:pt>
                <c:pt idx="148">
                  <c:v>-2.9093094109831082E-2</c:v>
                </c:pt>
                <c:pt idx="149">
                  <c:v>-2.9087133048344226E-2</c:v>
                </c:pt>
                <c:pt idx="150">
                  <c:v>-2.9079085615336966E-2</c:v>
                </c:pt>
                <c:pt idx="151">
                  <c:v>-2.9045703671010559E-2</c:v>
                </c:pt>
                <c:pt idx="152">
                  <c:v>-2.9045405617936212E-2</c:v>
                </c:pt>
                <c:pt idx="153">
                  <c:v>-2.901261977975849E-2</c:v>
                </c:pt>
                <c:pt idx="154">
                  <c:v>-2.8995034648372262E-2</c:v>
                </c:pt>
                <c:pt idx="155">
                  <c:v>-2.8992352170703173E-2</c:v>
                </c:pt>
                <c:pt idx="156">
                  <c:v>-2.8979535888506429E-2</c:v>
                </c:pt>
                <c:pt idx="157">
                  <c:v>-2.8975959251614312E-2</c:v>
                </c:pt>
                <c:pt idx="158">
                  <c:v>-2.8975959251614312E-2</c:v>
                </c:pt>
                <c:pt idx="159">
                  <c:v>-2.8941385094990533E-2</c:v>
                </c:pt>
                <c:pt idx="160">
                  <c:v>-2.872171997919979E-2</c:v>
                </c:pt>
                <c:pt idx="161">
                  <c:v>-2.8471951502900418E-2</c:v>
                </c:pt>
                <c:pt idx="162">
                  <c:v>-2.8235297361872129E-2</c:v>
                </c:pt>
                <c:pt idx="163">
                  <c:v>-2.8230230459608301E-2</c:v>
                </c:pt>
                <c:pt idx="164">
                  <c:v>-2.8101173478417812E-2</c:v>
                </c:pt>
                <c:pt idx="165">
                  <c:v>-2.8010863396891905E-2</c:v>
                </c:pt>
                <c:pt idx="166">
                  <c:v>-2.7770334565897163E-2</c:v>
                </c:pt>
                <c:pt idx="167">
                  <c:v>-2.7770036512822817E-2</c:v>
                </c:pt>
                <c:pt idx="168">
                  <c:v>-2.7731885719306924E-2</c:v>
                </c:pt>
                <c:pt idx="169">
                  <c:v>-2.7731587666232578E-2</c:v>
                </c:pt>
                <c:pt idx="170">
                  <c:v>-2.7668102361397537E-2</c:v>
                </c:pt>
                <c:pt idx="171">
                  <c:v>-2.7630845727104669E-2</c:v>
                </c:pt>
                <c:pt idx="172">
                  <c:v>-2.7465128217770002E-2</c:v>
                </c:pt>
                <c:pt idx="173">
                  <c:v>-2.7465128217770002E-2</c:v>
                </c:pt>
                <c:pt idx="174">
                  <c:v>-2.7465128217770002E-2</c:v>
                </c:pt>
                <c:pt idx="175">
                  <c:v>-2.6549807226462864E-2</c:v>
                </c:pt>
                <c:pt idx="176">
                  <c:v>-2.6480062807066617E-2</c:v>
                </c:pt>
                <c:pt idx="177">
                  <c:v>-2.6320008306144463E-2</c:v>
                </c:pt>
                <c:pt idx="178">
                  <c:v>-2.5852661085574751E-2</c:v>
                </c:pt>
                <c:pt idx="179">
                  <c:v>-2.5850574714054348E-2</c:v>
                </c:pt>
                <c:pt idx="180">
                  <c:v>-2.5816000557430569E-2</c:v>
                </c:pt>
                <c:pt idx="181">
                  <c:v>-2.5247613344658602E-2</c:v>
                </c:pt>
                <c:pt idx="182">
                  <c:v>-2.524731529158426E-2</c:v>
                </c:pt>
                <c:pt idx="183">
                  <c:v>-2.5195156003574248E-2</c:v>
                </c:pt>
                <c:pt idx="184">
                  <c:v>-2.5195156003574248E-2</c:v>
                </c:pt>
                <c:pt idx="185">
                  <c:v>-2.5172802022998528E-2</c:v>
                </c:pt>
                <c:pt idx="186">
                  <c:v>-2.5170417598403785E-2</c:v>
                </c:pt>
                <c:pt idx="187">
                  <c:v>-2.4556726318331692E-2</c:v>
                </c:pt>
                <c:pt idx="188">
                  <c:v>-2.4028874323670363E-2</c:v>
                </c:pt>
                <c:pt idx="189">
                  <c:v>-2.4028874323670363E-2</c:v>
                </c:pt>
                <c:pt idx="190">
                  <c:v>-2.4028874323670363E-2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B1-421D-B742-354606A10781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2'!$V$2:$V$16</c:f>
              <c:numCache>
                <c:formatCode>General</c:formatCode>
                <c:ptCount val="15"/>
                <c:pt idx="0">
                  <c:v>17000</c:v>
                </c:pt>
                <c:pt idx="1">
                  <c:v>18000</c:v>
                </c:pt>
                <c:pt idx="2">
                  <c:v>19000</c:v>
                </c:pt>
                <c:pt idx="3">
                  <c:v>20000</c:v>
                </c:pt>
                <c:pt idx="4">
                  <c:v>21000</c:v>
                </c:pt>
                <c:pt idx="5">
                  <c:v>22000</c:v>
                </c:pt>
                <c:pt idx="6">
                  <c:v>23000</c:v>
                </c:pt>
                <c:pt idx="7">
                  <c:v>24000</c:v>
                </c:pt>
                <c:pt idx="8">
                  <c:v>25000</c:v>
                </c:pt>
                <c:pt idx="9">
                  <c:v>26000</c:v>
                </c:pt>
                <c:pt idx="10">
                  <c:v>27000</c:v>
                </c:pt>
                <c:pt idx="11">
                  <c:v>28000</c:v>
                </c:pt>
                <c:pt idx="12">
                  <c:v>29000</c:v>
                </c:pt>
                <c:pt idx="13">
                  <c:v>30000</c:v>
                </c:pt>
                <c:pt idx="14">
                  <c:v>31000</c:v>
                </c:pt>
              </c:numCache>
            </c:numRef>
          </c:xVal>
          <c:yVal>
            <c:numRef>
              <c:f>'Active 2'!$W$2:$W$16</c:f>
              <c:numCache>
                <c:formatCode>General</c:formatCode>
                <c:ptCount val="15"/>
                <c:pt idx="0">
                  <c:v>-5.1337926644141288E-2</c:v>
                </c:pt>
                <c:pt idx="1">
                  <c:v>-4.7482454913708207E-2</c:v>
                </c:pt>
                <c:pt idx="2">
                  <c:v>-4.3931954822416346E-2</c:v>
                </c:pt>
                <c:pt idx="3">
                  <c:v>-4.0686426370265677E-2</c:v>
                </c:pt>
                <c:pt idx="4">
                  <c:v>-3.7745869557256256E-2</c:v>
                </c:pt>
                <c:pt idx="5">
                  <c:v>-3.5110284383388063E-2</c:v>
                </c:pt>
                <c:pt idx="6">
                  <c:v>-3.2779670848661041E-2</c:v>
                </c:pt>
                <c:pt idx="7">
                  <c:v>-3.0754028953075288E-2</c:v>
                </c:pt>
                <c:pt idx="8">
                  <c:v>-2.9033358696630748E-2</c:v>
                </c:pt>
                <c:pt idx="9">
                  <c:v>-2.7617660079327394E-2</c:v>
                </c:pt>
                <c:pt idx="10">
                  <c:v>-2.6506933101165309E-2</c:v>
                </c:pt>
                <c:pt idx="11">
                  <c:v>-2.5701177762144395E-2</c:v>
                </c:pt>
                <c:pt idx="12">
                  <c:v>-2.5200394062264764E-2</c:v>
                </c:pt>
                <c:pt idx="13">
                  <c:v>-2.5004582001526304E-2</c:v>
                </c:pt>
                <c:pt idx="14">
                  <c:v>-2.5113741579929044E-2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B1-421D-B742-354606A1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53720"/>
        <c:axId val="1"/>
      </c:scatterChart>
      <c:valAx>
        <c:axId val="65895372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08471828345403"/>
              <c:y val="0.89208825960975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2253521126760563E-2"/>
              <c:y val="0.434053633204106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53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89346578156604"/>
          <c:y val="0.93045791294436819"/>
          <c:w val="0.57947717802880272"/>
          <c:h val="4.7961665342290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361950</xdr:colOff>
      <xdr:row>18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CEAFB0E-531B-E824-FB2E-7527DD129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1</xdr:rowOff>
    </xdr:from>
    <xdr:to>
      <xdr:col>26</xdr:col>
      <xdr:colOff>638175</xdr:colOff>
      <xdr:row>17</xdr:row>
      <xdr:rowOff>123826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597DB2-0041-8CB1-2E2C-F7C315B9B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19</xdr:row>
      <xdr:rowOff>85725</xdr:rowOff>
    </xdr:from>
    <xdr:to>
      <xdr:col>20</xdr:col>
      <xdr:colOff>228600</xdr:colOff>
      <xdr:row>43</xdr:row>
      <xdr:rowOff>57150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F68CB760-3725-03B3-5705-4126E1C7C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0</xdr:rowOff>
    </xdr:from>
    <xdr:to>
      <xdr:col>17</xdr:col>
      <xdr:colOff>457200</xdr:colOff>
      <xdr:row>17</xdr:row>
      <xdr:rowOff>76200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5C89BE10-7EDD-AAE4-BD10-586024DEF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var.astro.cz/oejv/issues/oejv0107.pdf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bav-astro.de/sfs/BAVM_link.php?BAVMnr=172" TargetMode="External"/><Relationship Id="rId34" Type="http://schemas.openxmlformats.org/officeDocument/2006/relationships/hyperlink" Target="http://www.bav-astro.de/sfs/BAVM_link.php?BAVMnr=173" TargetMode="External"/><Relationship Id="rId42" Type="http://schemas.openxmlformats.org/officeDocument/2006/relationships/hyperlink" Target="http://www.konkoly.hu/cgi-bin/IBVS?5653" TargetMode="External"/><Relationship Id="rId47" Type="http://schemas.openxmlformats.org/officeDocument/2006/relationships/hyperlink" Target="http://www.konkoly.hu/cgi-bin/IBVS?5710" TargetMode="External"/><Relationship Id="rId50" Type="http://schemas.openxmlformats.org/officeDocument/2006/relationships/hyperlink" Target="http://www.konkoly.hu/cgi-bin/IBVS?5710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var.astro.cz/oejv/issues/oejv0107.pdf" TargetMode="External"/><Relationship Id="rId68" Type="http://schemas.openxmlformats.org/officeDocument/2006/relationships/hyperlink" Target="http://var.astro.cz/oejv/issues/oejv0107.pdf" TargetMode="External"/><Relationship Id="rId76" Type="http://schemas.openxmlformats.org/officeDocument/2006/relationships/hyperlink" Target="http://www.konkoly.hu/cgi-bin/IBVS?5806" TargetMode="External"/><Relationship Id="rId84" Type="http://schemas.openxmlformats.org/officeDocument/2006/relationships/hyperlink" Target="http://var.astro.cz/oejv/issues/oejv0137.pdf" TargetMode="External"/><Relationship Id="rId89" Type="http://schemas.openxmlformats.org/officeDocument/2006/relationships/hyperlink" Target="http://www.konkoly.hu/cgi-bin/IBVS?5741" TargetMode="External"/><Relationship Id="rId7" Type="http://schemas.openxmlformats.org/officeDocument/2006/relationships/hyperlink" Target="http://www.konkoly.hu/cgi-bin/IBVS?5263" TargetMode="External"/><Relationship Id="rId71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konkoly.hu/cgi-bin/IBVS?5710" TargetMode="External"/><Relationship Id="rId16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bav-astro.de/sfs/BAVM_link.php?BAVMnr=173" TargetMode="External"/><Relationship Id="rId37" Type="http://schemas.openxmlformats.org/officeDocument/2006/relationships/hyperlink" Target="http://www.bav-astro.de/sfs/BAVM_link.php?BAVMnr=173" TargetMode="External"/><Relationship Id="rId40" Type="http://schemas.openxmlformats.org/officeDocument/2006/relationships/hyperlink" Target="http://www.bav-astro.de/sfs/BAVM_link.php?BAVMnr=173" TargetMode="External"/><Relationship Id="rId45" Type="http://schemas.openxmlformats.org/officeDocument/2006/relationships/hyperlink" Target="http://www.konkoly.hu/cgi-bin/IBVS?5710" TargetMode="External"/><Relationship Id="rId53" Type="http://schemas.openxmlformats.org/officeDocument/2006/relationships/hyperlink" Target="http://www.bav-astro.de/sfs/BAVM_link.php?BAVMnr=231" TargetMode="External"/><Relationship Id="rId58" Type="http://schemas.openxmlformats.org/officeDocument/2006/relationships/hyperlink" Target="http://var.astro.cz/oejv/issues/oejv0160.pdf" TargetMode="External"/><Relationship Id="rId66" Type="http://schemas.openxmlformats.org/officeDocument/2006/relationships/hyperlink" Target="http://var.astro.cz/oejv/issues/oejv0107.pdf" TargetMode="External"/><Relationship Id="rId74" Type="http://schemas.openxmlformats.org/officeDocument/2006/relationships/hyperlink" Target="http://var.astro.cz/oejv/issues/oejv0107.pdf" TargetMode="External"/><Relationship Id="rId79" Type="http://schemas.openxmlformats.org/officeDocument/2006/relationships/hyperlink" Target="http://www.bav-astro.de/sfs/BAVM_link.php?BAVMnr=193" TargetMode="External"/><Relationship Id="rId87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710" TargetMode="External"/><Relationship Id="rId61" Type="http://schemas.openxmlformats.org/officeDocument/2006/relationships/hyperlink" Target="http://www.bav-astro.de/sfs/BAVM_link.php?BAVMnr=225" TargetMode="External"/><Relationship Id="rId82" Type="http://schemas.openxmlformats.org/officeDocument/2006/relationships/hyperlink" Target="http://www.bav-astro.de/sfs/BAVM_link.php?BAVMnr=193" TargetMode="External"/><Relationship Id="rId90" Type="http://schemas.openxmlformats.org/officeDocument/2006/relationships/hyperlink" Target="http://www.konkoly.hu/cgi-bin/IBVS?5710" TargetMode="External"/><Relationship Id="rId19" Type="http://schemas.openxmlformats.org/officeDocument/2006/relationships/hyperlink" Target="http://www.bav-astro.de/sfs/BAVM_link.php?BAVMnr=172" TargetMode="External"/><Relationship Id="rId4" Type="http://schemas.openxmlformats.org/officeDocument/2006/relationships/hyperlink" Target="http://www.konkoly.hu/cgi-bin/IBVS?5710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52" TargetMode="External"/><Relationship Id="rId22" Type="http://schemas.openxmlformats.org/officeDocument/2006/relationships/hyperlink" Target="http://www.bav-astro.de/sfs/BAVM_link.php?BAVMnr=172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Relationship Id="rId35" Type="http://schemas.openxmlformats.org/officeDocument/2006/relationships/hyperlink" Target="http://www.bav-astro.de/sfs/BAVM_link.php?BAVMnr=173" TargetMode="External"/><Relationship Id="rId43" Type="http://schemas.openxmlformats.org/officeDocument/2006/relationships/hyperlink" Target="http://www.bav-astro.de/sfs/BAVM_link.php?BAVMnr=178" TargetMode="External"/><Relationship Id="rId48" Type="http://schemas.openxmlformats.org/officeDocument/2006/relationships/hyperlink" Target="http://www.konkoly.hu/cgi-bin/IBVS?5710" TargetMode="External"/><Relationship Id="rId56" Type="http://schemas.openxmlformats.org/officeDocument/2006/relationships/hyperlink" Target="http://www.konkoly.hu/cgi-bin/IBVS?6011" TargetMode="External"/><Relationship Id="rId64" Type="http://schemas.openxmlformats.org/officeDocument/2006/relationships/hyperlink" Target="http://var.astro.cz/oejv/issues/oejv0107.pdf" TargetMode="External"/><Relationship Id="rId69" Type="http://schemas.openxmlformats.org/officeDocument/2006/relationships/hyperlink" Target="http://var.astro.cz/oejv/issues/oejv0107.pdf" TargetMode="External"/><Relationship Id="rId77" Type="http://schemas.openxmlformats.org/officeDocument/2006/relationships/hyperlink" Target="http://var.astro.cz/oejv/issues/oejv0107.pdf" TargetMode="External"/><Relationship Id="rId8" Type="http://schemas.openxmlformats.org/officeDocument/2006/relationships/hyperlink" Target="http://www.bav-astro.de/sfs/BAVM_link.php?BAVMnr=133" TargetMode="External"/><Relationship Id="rId51" Type="http://schemas.openxmlformats.org/officeDocument/2006/relationships/hyperlink" Target="http://www.konkoly.hu/cgi-bin/IBVS?5677" TargetMode="External"/><Relationship Id="rId72" Type="http://schemas.openxmlformats.org/officeDocument/2006/relationships/hyperlink" Target="http://var.astro.cz/oejv/issues/oejv0107.pdf" TargetMode="External"/><Relationship Id="rId80" Type="http://schemas.openxmlformats.org/officeDocument/2006/relationships/hyperlink" Target="http://www.bav-astro.de/sfs/BAVM_link.php?BAVMnr=193" TargetMode="External"/><Relationship Id="rId85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5710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58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bav-astro.de/sfs/BAVM_link.php?BAVMnr=173" TargetMode="External"/><Relationship Id="rId38" Type="http://schemas.openxmlformats.org/officeDocument/2006/relationships/hyperlink" Target="http://www.bav-astro.de/sfs/BAVM_link.php?BAVMnr=173" TargetMode="External"/><Relationship Id="rId46" Type="http://schemas.openxmlformats.org/officeDocument/2006/relationships/hyperlink" Target="http://www.konkoly.hu/cgi-bin/IBVS?5710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www.bav-astro.de/sfs/BAVM_link.php?BAVMnr=172" TargetMode="External"/><Relationship Id="rId41" Type="http://schemas.openxmlformats.org/officeDocument/2006/relationships/hyperlink" Target="http://www.bav-astro.de/sfs/BAVM_link.php?BAVMnr=173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var.astro.cz/oejv/issues/oejv0107.pdf" TargetMode="External"/><Relationship Id="rId70" Type="http://schemas.openxmlformats.org/officeDocument/2006/relationships/hyperlink" Target="http://var.astro.cz/oejv/issues/oejv0107.pdf" TargetMode="External"/><Relationship Id="rId75" Type="http://schemas.openxmlformats.org/officeDocument/2006/relationships/hyperlink" Target="http://var.astro.cz/oejv/issues/oejv0107.pdf" TargetMode="External"/><Relationship Id="rId83" Type="http://schemas.openxmlformats.org/officeDocument/2006/relationships/hyperlink" Target="http://www.bav-astro.de/sfs/BAVM_link.php?BAVMnr=212" TargetMode="External"/><Relationship Id="rId88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5710" TargetMode="External"/><Relationship Id="rId15" Type="http://schemas.openxmlformats.org/officeDocument/2006/relationships/hyperlink" Target="http://www.bav-astro.de/sfs/BAVM_link.php?BAVMnr=158" TargetMode="External"/><Relationship Id="rId23" Type="http://schemas.openxmlformats.org/officeDocument/2006/relationships/hyperlink" Target="http://www.konkoly.hu/cgi-bin/IBVS?5502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173" TargetMode="External"/><Relationship Id="rId49" Type="http://schemas.openxmlformats.org/officeDocument/2006/relationships/hyperlink" Target="http://www.bav-astro.de/sfs/BAVM_link.php?BAVMnr=178" TargetMode="External"/><Relationship Id="rId57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www.konkoly.hu/cgi-bin/IBVS?5710" TargetMode="External"/><Relationship Id="rId52" Type="http://schemas.openxmlformats.org/officeDocument/2006/relationships/hyperlink" Target="http://www.bav-astro.de/sfs/BAVM_link.php?BAVMnr=220" TargetMode="External"/><Relationship Id="rId60" Type="http://schemas.openxmlformats.org/officeDocument/2006/relationships/hyperlink" Target="http://var.astro.cz/oejv/issues/oejv0160.pdf" TargetMode="External"/><Relationship Id="rId65" Type="http://schemas.openxmlformats.org/officeDocument/2006/relationships/hyperlink" Target="http://var.astro.cz/oejv/issues/oejv0107.pdf" TargetMode="External"/><Relationship Id="rId73" Type="http://schemas.openxmlformats.org/officeDocument/2006/relationships/hyperlink" Target="http://var.astro.cz/oejv/issues/oejv0107.pdf" TargetMode="External"/><Relationship Id="rId78" Type="http://schemas.openxmlformats.org/officeDocument/2006/relationships/hyperlink" Target="http://var.astro.cz/oejv/issues/oejv0107.pdf" TargetMode="External"/><Relationship Id="rId81" Type="http://schemas.openxmlformats.org/officeDocument/2006/relationships/hyperlink" Target="http://vsolj.cetus-net.org/no46.pdf" TargetMode="External"/><Relationship Id="rId86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216"/>
  <sheetViews>
    <sheetView tabSelected="1" workbookViewId="0">
      <pane xSplit="14" ySplit="22" topLeftCell="O195" activePane="bottomRight" state="frozen"/>
      <selection pane="topRight" activeCell="O1" sqref="O1"/>
      <selection pane="bottomLeft" activeCell="A23" sqref="A23"/>
      <selection pane="bottomRight" activeCell="A216" sqref="A216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1.285156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0" width="10.28515625" style="1"/>
    <col min="21" max="21" width="10.28515625" style="3"/>
    <col min="22" max="16384" width="10.28515625" style="1"/>
  </cols>
  <sheetData>
    <row r="1" spans="1:23" ht="20.25" x14ac:dyDescent="0.3">
      <c r="A1" s="4" t="s">
        <v>0</v>
      </c>
      <c r="F1" s="5">
        <v>-0.15725704585576783</v>
      </c>
      <c r="V1" s="6" t="s">
        <v>1</v>
      </c>
      <c r="W1" s="6" t="s">
        <v>2</v>
      </c>
    </row>
    <row r="2" spans="1:23" x14ac:dyDescent="0.2">
      <c r="A2" s="1" t="s">
        <v>3</v>
      </c>
      <c r="B2" s="7" t="s">
        <v>4</v>
      </c>
      <c r="F2" s="8">
        <v>8.7299470765928866E-2</v>
      </c>
      <c r="V2" s="1">
        <v>17000</v>
      </c>
      <c r="W2" s="1">
        <f>+D$11+D$12*V2+D$13*V2^2</f>
        <v>-5.1337926644141288E-2</v>
      </c>
    </row>
    <row r="3" spans="1:23" x14ac:dyDescent="0.2">
      <c r="F3" s="9">
        <v>-1.4426263199265594E-2</v>
      </c>
      <c r="V3" s="1">
        <v>18000</v>
      </c>
      <c r="W3" s="1">
        <f t="shared" ref="W3:W16" si="0">+D$11+D$12*V3+D$13*V3^2</f>
        <v>-4.7482454913708207E-2</v>
      </c>
    </row>
    <row r="4" spans="1:23" x14ac:dyDescent="0.2">
      <c r="A4" s="10" t="s">
        <v>5</v>
      </c>
      <c r="C4" s="11">
        <v>45565.517999999996</v>
      </c>
      <c r="D4" s="12">
        <v>0.3419372</v>
      </c>
      <c r="V4" s="1">
        <v>19000</v>
      </c>
      <c r="W4" s="1">
        <f t="shared" si="0"/>
        <v>-4.3931954822416346E-2</v>
      </c>
    </row>
    <row r="5" spans="1:23" x14ac:dyDescent="0.2">
      <c r="A5" s="13" t="s">
        <v>6</v>
      </c>
      <c r="B5"/>
      <c r="C5" s="14">
        <v>-9.5</v>
      </c>
      <c r="D5" t="s">
        <v>7</v>
      </c>
      <c r="V5" s="1">
        <v>20000</v>
      </c>
      <c r="W5" s="1">
        <f t="shared" si="0"/>
        <v>-4.0686426370265677E-2</v>
      </c>
    </row>
    <row r="6" spans="1:23" x14ac:dyDescent="0.2">
      <c r="A6" s="10" t="s">
        <v>8</v>
      </c>
      <c r="V6" s="1">
        <v>21000</v>
      </c>
      <c r="W6" s="1">
        <f t="shared" si="0"/>
        <v>-3.7745869557256256E-2</v>
      </c>
    </row>
    <row r="7" spans="1:23" x14ac:dyDescent="0.2">
      <c r="A7" s="1" t="s">
        <v>9</v>
      </c>
      <c r="C7" s="1">
        <f>+C4</f>
        <v>45565.517999999996</v>
      </c>
      <c r="V7" s="1">
        <v>22000</v>
      </c>
      <c r="W7" s="1">
        <f t="shared" si="0"/>
        <v>-3.5110284383388063E-2</v>
      </c>
    </row>
    <row r="8" spans="1:23" x14ac:dyDescent="0.2">
      <c r="A8" s="1" t="s">
        <v>10</v>
      </c>
      <c r="C8" s="1">
        <f>+D4</f>
        <v>0.3419372</v>
      </c>
      <c r="V8" s="1">
        <v>23000</v>
      </c>
      <c r="W8" s="1">
        <f t="shared" si="0"/>
        <v>-3.2779670848661041E-2</v>
      </c>
    </row>
    <row r="9" spans="1:23" x14ac:dyDescent="0.2">
      <c r="A9" s="15" t="s">
        <v>11</v>
      </c>
      <c r="B9" s="1"/>
      <c r="C9" s="16">
        <v>185</v>
      </c>
      <c r="D9" s="17" t="str">
        <f>"F"&amp;C9</f>
        <v>F185</v>
      </c>
      <c r="E9" s="18" t="str">
        <f>"G"&amp;C9</f>
        <v>G185</v>
      </c>
      <c r="V9" s="1">
        <v>24000</v>
      </c>
      <c r="W9" s="1">
        <f t="shared" si="0"/>
        <v>-3.0754028953075288E-2</v>
      </c>
    </row>
    <row r="10" spans="1:23" x14ac:dyDescent="0.2">
      <c r="A10"/>
      <c r="B10"/>
      <c r="C10" s="19" t="s">
        <v>12</v>
      </c>
      <c r="D10" s="19" t="s">
        <v>13</v>
      </c>
      <c r="E10" s="20" t="s">
        <v>14</v>
      </c>
      <c r="V10" s="1">
        <v>25000</v>
      </c>
      <c r="W10" s="1">
        <f t="shared" si="0"/>
        <v>-2.9033358696630748E-2</v>
      </c>
    </row>
    <row r="11" spans="1:23" x14ac:dyDescent="0.2">
      <c r="A11" t="s">
        <v>15</v>
      </c>
      <c r="B11"/>
      <c r="C11" s="21">
        <f ca="1">INTERCEPT(INDIRECT($E$9):G972,INDIRECT($D$9):F972)</f>
        <v>-4.3102482763171815E-2</v>
      </c>
      <c r="D11" s="3">
        <f>E11*F11</f>
        <v>-0.16354160685011057</v>
      </c>
      <c r="E11" s="5">
        <v>-0.16354160685011057</v>
      </c>
      <c r="F11" s="22">
        <v>1</v>
      </c>
      <c r="V11" s="1">
        <v>26000</v>
      </c>
      <c r="W11" s="1">
        <f t="shared" si="0"/>
        <v>-2.7617660079327394E-2</v>
      </c>
    </row>
    <row r="12" spans="1:23" x14ac:dyDescent="0.2">
      <c r="A12" t="s">
        <v>16</v>
      </c>
      <c r="B12"/>
      <c r="C12" s="21">
        <f ca="1">SLOPE(INDIRECT($E$9):G972,INDIRECT($D$9):F972)</f>
        <v>5.9610614868585969E-7</v>
      </c>
      <c r="D12" s="3">
        <f>E12*F12</f>
        <v>9.192475415404448E-6</v>
      </c>
      <c r="E12" s="8">
        <v>9.1924754154044469E-2</v>
      </c>
      <c r="F12" s="22">
        <v>1E-4</v>
      </c>
      <c r="V12" s="1">
        <v>27000</v>
      </c>
      <c r="W12" s="1">
        <f t="shared" si="0"/>
        <v>-2.6506933101165309E-2</v>
      </c>
    </row>
    <row r="13" spans="1:23" x14ac:dyDescent="0.2">
      <c r="A13" t="s">
        <v>17</v>
      </c>
      <c r="B13"/>
      <c r="C13" s="2" t="s">
        <v>18</v>
      </c>
      <c r="D13" s="3">
        <f>E13*F13</f>
        <v>-1.5248581957061018E-10</v>
      </c>
      <c r="E13" s="9">
        <v>-1.5248581957061018E-2</v>
      </c>
      <c r="F13" s="22">
        <v>1E-8</v>
      </c>
      <c r="V13" s="1">
        <v>28000</v>
      </c>
      <c r="W13" s="1">
        <f t="shared" si="0"/>
        <v>-2.5701177762144395E-2</v>
      </c>
    </row>
    <row r="14" spans="1:23" x14ac:dyDescent="0.2">
      <c r="A14"/>
      <c r="B14"/>
      <c r="C14" t="s">
        <v>19</v>
      </c>
      <c r="D14" s="3">
        <f>2*D13*365.24/C8</f>
        <v>-3.2575525997153671E-7</v>
      </c>
      <c r="E14" s="1">
        <f>SUM(U21:U978)</f>
        <v>1.6058275397531077</v>
      </c>
      <c r="V14" s="1">
        <v>29000</v>
      </c>
      <c r="W14" s="1">
        <f t="shared" si="0"/>
        <v>-2.5200394062264764E-2</v>
      </c>
    </row>
    <row r="15" spans="1:23" x14ac:dyDescent="0.2">
      <c r="A15" s="23" t="s">
        <v>20</v>
      </c>
      <c r="B15"/>
      <c r="C15" s="24">
        <f ca="1">(C7+C11)+(C8+C12)*INT(MAX(F21:F3513))</f>
        <v>58729.738109807848</v>
      </c>
      <c r="D15" s="18">
        <f>+C7+INT(MAX(F21:F1568))*C8+D11+D12*INT(MAX(F21:F4003))+D13*INT(MAX(F21:F4030)^2)</f>
        <v>58729.72261193936</v>
      </c>
      <c r="E15" s="25" t="s">
        <v>21</v>
      </c>
      <c r="F15" s="14">
        <v>1</v>
      </c>
      <c r="V15" s="1">
        <v>30000</v>
      </c>
      <c r="W15" s="1">
        <f t="shared" si="0"/>
        <v>-2.5004582001526304E-2</v>
      </c>
    </row>
    <row r="16" spans="1:23" x14ac:dyDescent="0.2">
      <c r="A16" s="23" t="s">
        <v>22</v>
      </c>
      <c r="B16"/>
      <c r="C16" s="24">
        <f ca="1">+C8+C12</f>
        <v>0.34193779610614866</v>
      </c>
      <c r="D16" s="18">
        <f>+C8+D12+2*D13*MAX(F21:F876)</f>
        <v>0.34193465137228013</v>
      </c>
      <c r="E16" s="25" t="s">
        <v>23</v>
      </c>
      <c r="F16" s="21">
        <f ca="1">NOW()+15018.5+$C$5/24</f>
        <v>60371.6988375</v>
      </c>
      <c r="V16" s="1">
        <v>31000</v>
      </c>
      <c r="W16" s="1">
        <f t="shared" si="0"/>
        <v>-2.5113741579929044E-2</v>
      </c>
    </row>
    <row r="17" spans="1:31" x14ac:dyDescent="0.2">
      <c r="A17" s="25" t="s">
        <v>24</v>
      </c>
      <c r="B17"/>
      <c r="C17">
        <f>COUNT(C21:C2171)</f>
        <v>196</v>
      </c>
      <c r="E17" s="25" t="s">
        <v>25</v>
      </c>
      <c r="F17" s="21">
        <f ca="1">ROUND(2*(F16-$C$7)/$C$8,0)/2+F15</f>
        <v>43302</v>
      </c>
    </row>
    <row r="18" spans="1:31" x14ac:dyDescent="0.2">
      <c r="A18" s="23" t="s">
        <v>26</v>
      </c>
      <c r="B18"/>
      <c r="C18" s="26">
        <f ca="1">+C15</f>
        <v>58729.738109807848</v>
      </c>
      <c r="D18" s="27">
        <f ca="1">+C16</f>
        <v>0.34193779610614866</v>
      </c>
      <c r="E18" s="25" t="s">
        <v>27</v>
      </c>
      <c r="F18" s="18">
        <f ca="1">ROUND(2*(F16-$C$15)/$C$16,0)/2+F15</f>
        <v>4803</v>
      </c>
    </row>
    <row r="19" spans="1:31" x14ac:dyDescent="0.2">
      <c r="A19" s="10" t="s">
        <v>28</v>
      </c>
      <c r="B19" s="1"/>
      <c r="C19" s="28">
        <f>+D15</f>
        <v>58729.72261193936</v>
      </c>
      <c r="D19" s="29">
        <f>+D16</f>
        <v>0.34193465137228013</v>
      </c>
      <c r="E19" s="25" t="s">
        <v>29</v>
      </c>
      <c r="F19" s="30">
        <f ca="1">+$C$15+$C$16*F18-15018.5-$C$5/24</f>
        <v>45353.961177839017</v>
      </c>
    </row>
    <row r="20" spans="1:31" x14ac:dyDescent="0.2">
      <c r="A20" s="19" t="s">
        <v>30</v>
      </c>
      <c r="B20" s="19" t="s">
        <v>31</v>
      </c>
      <c r="C20" s="19" t="s">
        <v>32</v>
      </c>
      <c r="D20" s="19" t="s">
        <v>33</v>
      </c>
      <c r="E20" s="19" t="s">
        <v>34</v>
      </c>
      <c r="F20" s="19" t="s">
        <v>1</v>
      </c>
      <c r="G20" s="19" t="s">
        <v>35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40</v>
      </c>
      <c r="M20" s="6" t="s">
        <v>41</v>
      </c>
      <c r="N20" s="6" t="s">
        <v>42</v>
      </c>
      <c r="O20" s="6" t="s">
        <v>43</v>
      </c>
      <c r="P20" s="6" t="s">
        <v>2</v>
      </c>
      <c r="Q20" s="19" t="s">
        <v>44</v>
      </c>
      <c r="R20" s="31" t="s">
        <v>45</v>
      </c>
      <c r="S20" s="32" t="s">
        <v>46</v>
      </c>
      <c r="T20" s="33" t="s">
        <v>47</v>
      </c>
      <c r="U20" s="34" t="s">
        <v>48</v>
      </c>
    </row>
    <row r="21" spans="1:31" x14ac:dyDescent="0.2">
      <c r="A21" s="35" t="s">
        <v>49</v>
      </c>
      <c r="B21" s="36" t="s">
        <v>50</v>
      </c>
      <c r="C21" s="37">
        <v>24745.75</v>
      </c>
      <c r="D21" s="37" t="s">
        <v>51</v>
      </c>
      <c r="E21" s="38">
        <f t="shared" ref="E21:E52" si="1">+(C21-C$7)/C$8</f>
        <v>-60887.695167416699</v>
      </c>
      <c r="F21" s="1">
        <f t="shared" ref="F21:F52" si="2">ROUND(2*E21,0)/2</f>
        <v>-60887.5</v>
      </c>
      <c r="G21" s="1">
        <f t="shared" ref="G21:G52" si="3">+C21-(C$7+F21*C$8)</f>
        <v>-6.6734999996697297E-2</v>
      </c>
      <c r="H21" s="1">
        <f>G21</f>
        <v>-6.6734999996697297E-2</v>
      </c>
      <c r="O21" s="1">
        <f ca="1">+C$11+C$12*$F21</f>
        <v>-7.93978958912821E-2</v>
      </c>
      <c r="P21" s="39">
        <f t="shared" ref="P21:P52" si="4">+D$11+D$12*G21+D$13*G21^2</f>
        <v>-0.16354222031063648</v>
      </c>
      <c r="Q21" s="132">
        <f t="shared" ref="Q21:Q52" si="5">+C21-15018.5</f>
        <v>9727.25</v>
      </c>
      <c r="R21" s="40"/>
      <c r="T21" s="1">
        <v>0.1</v>
      </c>
      <c r="AC21" s="1" t="s">
        <v>52</v>
      </c>
      <c r="AE21" s="1" t="s">
        <v>53</v>
      </c>
    </row>
    <row r="22" spans="1:31" x14ac:dyDescent="0.2">
      <c r="A22" s="35" t="s">
        <v>54</v>
      </c>
      <c r="B22" s="36" t="s">
        <v>50</v>
      </c>
      <c r="C22" s="37">
        <v>35345.362999999998</v>
      </c>
      <c r="D22" s="37" t="s">
        <v>55</v>
      </c>
      <c r="E22" s="38">
        <f t="shared" si="1"/>
        <v>-29888.982538314049</v>
      </c>
      <c r="F22" s="1">
        <f t="shared" si="2"/>
        <v>-29889</v>
      </c>
      <c r="G22" s="1">
        <f t="shared" si="3"/>
        <v>5.9708000044338405E-3</v>
      </c>
      <c r="I22" s="1">
        <f t="shared" ref="I22:I53" si="6">G22</f>
        <v>5.9708000044338405E-3</v>
      </c>
      <c r="O22" s="1">
        <f ca="1">+C$11+C$12*$F22</f>
        <v>-6.0919499441243474E-2</v>
      </c>
      <c r="P22" s="39">
        <f t="shared" si="4"/>
        <v>-0.16354155196368375</v>
      </c>
      <c r="Q22" s="132">
        <f t="shared" si="5"/>
        <v>20326.862999999998</v>
      </c>
      <c r="R22" s="40"/>
      <c r="S22" s="39">
        <f>+(P22-G22)^2</f>
        <v>2.873443746976298E-2</v>
      </c>
      <c r="T22" s="1">
        <v>0.1</v>
      </c>
      <c r="AC22" s="1" t="s">
        <v>52</v>
      </c>
      <c r="AE22" s="1" t="s">
        <v>53</v>
      </c>
    </row>
    <row r="23" spans="1:31" x14ac:dyDescent="0.2">
      <c r="A23" s="35" t="s">
        <v>54</v>
      </c>
      <c r="B23" s="36" t="s">
        <v>56</v>
      </c>
      <c r="C23" s="37">
        <v>35345.519999999997</v>
      </c>
      <c r="D23" s="37" t="s">
        <v>55</v>
      </c>
      <c r="E23" s="38">
        <f t="shared" si="1"/>
        <v>-29888.523389675061</v>
      </c>
      <c r="F23" s="1">
        <f t="shared" si="2"/>
        <v>-29888.5</v>
      </c>
      <c r="G23" s="1">
        <f t="shared" si="3"/>
        <v>-7.9977999994298443E-3</v>
      </c>
      <c r="I23" s="1">
        <f t="shared" si="6"/>
        <v>-7.9977999994298443E-3</v>
      </c>
      <c r="O23" s="1">
        <f ca="1">+C$11+C$12*$F23</f>
        <v>-6.0919201388169128E-2</v>
      </c>
      <c r="P23" s="39">
        <f t="shared" si="4"/>
        <v>-0.16354168036970018</v>
      </c>
      <c r="Q23" s="132">
        <f t="shared" si="5"/>
        <v>20327.019999999997</v>
      </c>
      <c r="R23" s="40"/>
      <c r="S23" s="39">
        <f>+(P23-G23)^2</f>
        <v>2.4193898720640969E-2</v>
      </c>
      <c r="T23" s="1">
        <v>0.1</v>
      </c>
      <c r="AA23" s="1">
        <v>7</v>
      </c>
      <c r="AC23" s="1" t="s">
        <v>52</v>
      </c>
      <c r="AE23" s="1" t="s">
        <v>53</v>
      </c>
    </row>
    <row r="24" spans="1:31" x14ac:dyDescent="0.2">
      <c r="A24" s="1" t="s">
        <v>57</v>
      </c>
      <c r="B24" s="2" t="s">
        <v>56</v>
      </c>
      <c r="C24" s="41">
        <v>41900.464</v>
      </c>
      <c r="D24" s="41"/>
      <c r="E24" s="1">
        <f t="shared" si="1"/>
        <v>-10718.50035620575</v>
      </c>
      <c r="F24" s="1">
        <f t="shared" si="2"/>
        <v>-10718.5</v>
      </c>
      <c r="G24" s="1">
        <f t="shared" si="3"/>
        <v>-1.2179999612271786E-4</v>
      </c>
      <c r="I24" s="1">
        <f t="shared" si="6"/>
        <v>-1.2179999612271786E-4</v>
      </c>
      <c r="P24" s="39">
        <f t="shared" si="4"/>
        <v>-0.16354160796975403</v>
      </c>
      <c r="Q24" s="132">
        <f t="shared" si="5"/>
        <v>26881.964</v>
      </c>
      <c r="R24" s="40"/>
      <c r="S24" s="39">
        <f t="shared" ref="S24:S55" si="7">+(P24-G24)^2</f>
        <v>2.6706033638138532E-2</v>
      </c>
      <c r="T24" s="1">
        <v>0.1</v>
      </c>
      <c r="AA24" s="1">
        <v>7</v>
      </c>
      <c r="AC24" s="1" t="s">
        <v>52</v>
      </c>
      <c r="AE24" s="1" t="s">
        <v>53</v>
      </c>
    </row>
    <row r="25" spans="1:31" x14ac:dyDescent="0.2">
      <c r="A25" s="1" t="s">
        <v>57</v>
      </c>
      <c r="B25" s="2" t="s">
        <v>56</v>
      </c>
      <c r="C25" s="41">
        <v>41900.464</v>
      </c>
      <c r="D25" s="41"/>
      <c r="E25" s="1">
        <f t="shared" si="1"/>
        <v>-10718.50035620575</v>
      </c>
      <c r="F25" s="1">
        <f t="shared" si="2"/>
        <v>-10718.5</v>
      </c>
      <c r="G25" s="1">
        <f t="shared" si="3"/>
        <v>-1.2179999612271786E-4</v>
      </c>
      <c r="I25" s="1">
        <f t="shared" si="6"/>
        <v>-1.2179999612271786E-4</v>
      </c>
      <c r="P25" s="39">
        <f t="shared" si="4"/>
        <v>-0.16354160796975403</v>
      </c>
      <c r="Q25" s="132">
        <f t="shared" si="5"/>
        <v>26881.964</v>
      </c>
      <c r="R25" s="40"/>
      <c r="S25" s="39">
        <f t="shared" si="7"/>
        <v>2.6706033638138532E-2</v>
      </c>
      <c r="T25" s="1">
        <v>0.1</v>
      </c>
      <c r="AA25" s="1">
        <v>7</v>
      </c>
      <c r="AC25" s="1" t="s">
        <v>52</v>
      </c>
      <c r="AE25" s="1" t="s">
        <v>53</v>
      </c>
    </row>
    <row r="26" spans="1:31" x14ac:dyDescent="0.2">
      <c r="A26" s="1" t="s">
        <v>57</v>
      </c>
      <c r="C26" s="41">
        <v>41900.464</v>
      </c>
      <c r="D26" s="41"/>
      <c r="E26" s="1">
        <f t="shared" si="1"/>
        <v>-10718.50035620575</v>
      </c>
      <c r="F26" s="1">
        <f t="shared" si="2"/>
        <v>-10718.5</v>
      </c>
      <c r="G26" s="1">
        <f t="shared" si="3"/>
        <v>-1.2179999612271786E-4</v>
      </c>
      <c r="I26" s="1">
        <f t="shared" si="6"/>
        <v>-1.2179999612271786E-4</v>
      </c>
      <c r="P26" s="39">
        <f t="shared" si="4"/>
        <v>-0.16354160796975403</v>
      </c>
      <c r="Q26" s="132">
        <f t="shared" si="5"/>
        <v>26881.964</v>
      </c>
      <c r="R26" s="40"/>
      <c r="S26" s="39">
        <f t="shared" si="7"/>
        <v>2.6706033638138532E-2</v>
      </c>
      <c r="T26" s="1">
        <v>0.1</v>
      </c>
      <c r="AA26" s="1">
        <v>7</v>
      </c>
      <c r="AC26" s="1" t="s">
        <v>52</v>
      </c>
      <c r="AE26" s="1" t="s">
        <v>53</v>
      </c>
    </row>
    <row r="27" spans="1:31" x14ac:dyDescent="0.2">
      <c r="A27" s="1" t="s">
        <v>57</v>
      </c>
      <c r="B27" s="2" t="s">
        <v>56</v>
      </c>
      <c r="C27" s="41">
        <v>41901.481</v>
      </c>
      <c r="D27" s="41"/>
      <c r="E27" s="1">
        <f t="shared" si="1"/>
        <v>-10715.52612585</v>
      </c>
      <c r="F27" s="1">
        <f t="shared" si="2"/>
        <v>-10715.5</v>
      </c>
      <c r="G27" s="1">
        <f t="shared" si="3"/>
        <v>-8.9333999931113794E-3</v>
      </c>
      <c r="I27" s="1">
        <f t="shared" si="6"/>
        <v>-8.9333999931113794E-3</v>
      </c>
      <c r="P27" s="39">
        <f t="shared" si="4"/>
        <v>-0.16354168897018254</v>
      </c>
      <c r="Q27" s="132">
        <f t="shared" si="5"/>
        <v>26882.981</v>
      </c>
      <c r="R27" s="40"/>
      <c r="S27" s="39">
        <f t="shared" si="7"/>
        <v>2.3903723020417541E-2</v>
      </c>
      <c r="T27" s="1">
        <v>0.1</v>
      </c>
      <c r="AA27" s="1">
        <v>7</v>
      </c>
      <c r="AC27" s="1" t="s">
        <v>52</v>
      </c>
      <c r="AE27" s="1" t="s">
        <v>53</v>
      </c>
    </row>
    <row r="28" spans="1:31" x14ac:dyDescent="0.2">
      <c r="A28" s="1" t="s">
        <v>57</v>
      </c>
      <c r="B28" s="2" t="s">
        <v>56</v>
      </c>
      <c r="C28" s="41">
        <v>41901.481</v>
      </c>
      <c r="D28" s="41"/>
      <c r="E28" s="1">
        <f t="shared" si="1"/>
        <v>-10715.52612585</v>
      </c>
      <c r="F28" s="1">
        <f t="shared" si="2"/>
        <v>-10715.5</v>
      </c>
      <c r="G28" s="1">
        <f t="shared" si="3"/>
        <v>-8.9333999931113794E-3</v>
      </c>
      <c r="I28" s="1">
        <f t="shared" si="6"/>
        <v>-8.9333999931113794E-3</v>
      </c>
      <c r="P28" s="39">
        <f t="shared" si="4"/>
        <v>-0.16354168897018254</v>
      </c>
      <c r="Q28" s="132">
        <f t="shared" si="5"/>
        <v>26882.981</v>
      </c>
      <c r="R28" s="40"/>
      <c r="S28" s="39">
        <f t="shared" si="7"/>
        <v>2.3903723020417541E-2</v>
      </c>
      <c r="T28" s="1">
        <v>0.1</v>
      </c>
      <c r="AA28" s="1">
        <v>7</v>
      </c>
      <c r="AC28" s="1" t="s">
        <v>52</v>
      </c>
      <c r="AE28" s="1" t="s">
        <v>53</v>
      </c>
    </row>
    <row r="29" spans="1:31" x14ac:dyDescent="0.2">
      <c r="A29" s="1" t="s">
        <v>57</v>
      </c>
      <c r="C29" s="41">
        <v>41901.481</v>
      </c>
      <c r="D29" s="41"/>
      <c r="E29" s="1">
        <f t="shared" si="1"/>
        <v>-10715.52612585</v>
      </c>
      <c r="F29" s="1">
        <f t="shared" si="2"/>
        <v>-10715.5</v>
      </c>
      <c r="G29" s="1">
        <f t="shared" si="3"/>
        <v>-8.9333999931113794E-3</v>
      </c>
      <c r="I29" s="1">
        <f t="shared" si="6"/>
        <v>-8.9333999931113794E-3</v>
      </c>
      <c r="P29" s="39">
        <f t="shared" si="4"/>
        <v>-0.16354168897018254</v>
      </c>
      <c r="Q29" s="132">
        <f t="shared" si="5"/>
        <v>26882.981</v>
      </c>
      <c r="R29" s="40"/>
      <c r="S29" s="39">
        <f t="shared" si="7"/>
        <v>2.3903723020417541E-2</v>
      </c>
      <c r="T29" s="1">
        <v>0.1</v>
      </c>
      <c r="AA29" s="1">
        <v>6</v>
      </c>
      <c r="AC29" s="1" t="s">
        <v>52</v>
      </c>
      <c r="AE29" s="1" t="s">
        <v>53</v>
      </c>
    </row>
    <row r="30" spans="1:31" x14ac:dyDescent="0.2">
      <c r="A30" s="1" t="s">
        <v>58</v>
      </c>
      <c r="C30" s="41">
        <v>42402.267999999996</v>
      </c>
      <c r="D30" s="41"/>
      <c r="E30" s="1">
        <f t="shared" si="1"/>
        <v>-9250.9677215582269</v>
      </c>
      <c r="F30" s="1">
        <f t="shared" si="2"/>
        <v>-9251</v>
      </c>
      <c r="G30" s="1">
        <f t="shared" si="3"/>
        <v>1.1037199998099823E-2</v>
      </c>
      <c r="I30" s="1">
        <f t="shared" si="6"/>
        <v>1.1037199998099823E-2</v>
      </c>
      <c r="P30" s="39">
        <f t="shared" si="4"/>
        <v>-0.16354150539093951</v>
      </c>
      <c r="Q30" s="132">
        <f t="shared" si="5"/>
        <v>27383.767999999996</v>
      </c>
      <c r="R30" s="40"/>
      <c r="S30" s="39">
        <f t="shared" si="7"/>
        <v>3.047772437531299E-2</v>
      </c>
      <c r="T30" s="1">
        <v>0.1</v>
      </c>
      <c r="AA30" s="1">
        <v>5</v>
      </c>
      <c r="AC30" s="1" t="s">
        <v>52</v>
      </c>
      <c r="AE30" s="1" t="s">
        <v>53</v>
      </c>
    </row>
    <row r="31" spans="1:31" x14ac:dyDescent="0.2">
      <c r="A31" s="1" t="s">
        <v>58</v>
      </c>
      <c r="C31" s="41">
        <v>42403.303999999996</v>
      </c>
      <c r="D31" s="41"/>
      <c r="E31" s="1">
        <f t="shared" si="1"/>
        <v>-9247.937925443619</v>
      </c>
      <c r="F31" s="1">
        <f t="shared" si="2"/>
        <v>-9248</v>
      </c>
      <c r="G31" s="1">
        <f t="shared" si="3"/>
        <v>2.1225600001343992E-2</v>
      </c>
      <c r="I31" s="1">
        <f t="shared" si="6"/>
        <v>2.1225600001343992E-2</v>
      </c>
      <c r="P31" s="39">
        <f t="shared" si="4"/>
        <v>-0.16354141173437309</v>
      </c>
      <c r="Q31" s="132">
        <f t="shared" si="5"/>
        <v>27384.803999999996</v>
      </c>
      <c r="R31" s="40"/>
      <c r="S31" s="39">
        <f t="shared" si="7"/>
        <v>3.4138848625746614E-2</v>
      </c>
      <c r="T31" s="1">
        <v>0.1</v>
      </c>
      <c r="AA31" s="1">
        <v>5</v>
      </c>
      <c r="AC31" s="1" t="s">
        <v>52</v>
      </c>
      <c r="AE31" s="1" t="s">
        <v>53</v>
      </c>
    </row>
    <row r="32" spans="1:31" x14ac:dyDescent="0.2">
      <c r="A32" s="1" t="s">
        <v>58</v>
      </c>
      <c r="C32" s="41">
        <v>42414.235000000001</v>
      </c>
      <c r="D32" s="41"/>
      <c r="E32" s="1">
        <f t="shared" si="1"/>
        <v>-9215.9700670181428</v>
      </c>
      <c r="F32" s="1">
        <f t="shared" si="2"/>
        <v>-9216</v>
      </c>
      <c r="G32" s="1">
        <f t="shared" si="3"/>
        <v>1.0235200003080536E-2</v>
      </c>
      <c r="I32" s="1">
        <f t="shared" si="6"/>
        <v>1.0235200003080536E-2</v>
      </c>
      <c r="P32" s="39">
        <f t="shared" si="4"/>
        <v>-0.16354151276330217</v>
      </c>
      <c r="Q32" s="132">
        <f t="shared" si="5"/>
        <v>27395.735000000001</v>
      </c>
      <c r="R32" s="40"/>
      <c r="S32" s="39">
        <f t="shared" si="7"/>
        <v>3.0198345899889879E-2</v>
      </c>
      <c r="T32" s="1">
        <v>0.1</v>
      </c>
      <c r="AA32" s="1">
        <v>5</v>
      </c>
      <c r="AC32" s="1" t="s">
        <v>52</v>
      </c>
      <c r="AE32" s="1" t="s">
        <v>53</v>
      </c>
    </row>
    <row r="33" spans="1:31" x14ac:dyDescent="0.2">
      <c r="A33" s="1" t="s">
        <v>58</v>
      </c>
      <c r="C33" s="41">
        <v>42417.311999999998</v>
      </c>
      <c r="D33" s="41"/>
      <c r="E33" s="1">
        <f t="shared" si="1"/>
        <v>-9206.9713385966734</v>
      </c>
      <c r="F33" s="1">
        <f t="shared" si="2"/>
        <v>-9207</v>
      </c>
      <c r="G33" s="1">
        <f t="shared" si="3"/>
        <v>9.8004000028595328E-3</v>
      </c>
      <c r="I33" s="1">
        <f t="shared" si="6"/>
        <v>9.8004000028595328E-3</v>
      </c>
      <c r="P33" s="39">
        <f t="shared" si="4"/>
        <v>-0.16354151676018913</v>
      </c>
      <c r="Q33" s="132">
        <f t="shared" si="5"/>
        <v>27398.811999999998</v>
      </c>
      <c r="R33" s="40"/>
      <c r="S33" s="39">
        <f t="shared" si="7"/>
        <v>3.0047420107087691E-2</v>
      </c>
      <c r="T33" s="1">
        <v>0.1</v>
      </c>
      <c r="AA33" s="1">
        <v>9</v>
      </c>
      <c r="AC33" s="1" t="s">
        <v>52</v>
      </c>
      <c r="AE33" s="1" t="s">
        <v>53</v>
      </c>
    </row>
    <row r="34" spans="1:31" x14ac:dyDescent="0.2">
      <c r="A34" s="1" t="s">
        <v>58</v>
      </c>
      <c r="B34" s="2" t="s">
        <v>56</v>
      </c>
      <c r="C34" s="41">
        <v>42424.305999999997</v>
      </c>
      <c r="D34" s="41"/>
      <c r="E34" s="1">
        <f t="shared" si="1"/>
        <v>-9186.5172903094481</v>
      </c>
      <c r="F34" s="1">
        <f t="shared" si="2"/>
        <v>-9186.5</v>
      </c>
      <c r="G34" s="1">
        <f t="shared" si="3"/>
        <v>-5.9122000020579435E-3</v>
      </c>
      <c r="I34" s="1">
        <f t="shared" si="6"/>
        <v>-5.9122000020579435E-3</v>
      </c>
      <c r="P34" s="39">
        <f t="shared" si="4"/>
        <v>-0.16354166119786906</v>
      </c>
      <c r="Q34" s="132">
        <f t="shared" si="5"/>
        <v>27405.805999999997</v>
      </c>
      <c r="R34" s="40"/>
      <c r="S34" s="39">
        <f t="shared" si="7"/>
        <v>2.4847047036881724E-2</v>
      </c>
      <c r="T34" s="1">
        <v>0.1</v>
      </c>
      <c r="AA34" s="1">
        <v>5</v>
      </c>
      <c r="AC34" s="1" t="s">
        <v>52</v>
      </c>
      <c r="AE34" s="1" t="s">
        <v>53</v>
      </c>
    </row>
    <row r="35" spans="1:31" x14ac:dyDescent="0.2">
      <c r="A35" s="1" t="s">
        <v>58</v>
      </c>
      <c r="B35" s="2" t="s">
        <v>56</v>
      </c>
      <c r="C35" s="41">
        <v>42435.271999999997</v>
      </c>
      <c r="D35" s="41"/>
      <c r="E35" s="1">
        <f t="shared" si="1"/>
        <v>-9154.4470739071367</v>
      </c>
      <c r="F35" s="1">
        <f t="shared" si="2"/>
        <v>-9154.5</v>
      </c>
      <c r="G35" s="1">
        <f t="shared" si="3"/>
        <v>1.809740000317106E-2</v>
      </c>
      <c r="I35" s="1">
        <f t="shared" si="6"/>
        <v>1.809740000317106E-2</v>
      </c>
      <c r="P35" s="39">
        <f t="shared" si="4"/>
        <v>-0.1635414404902559</v>
      </c>
      <c r="Q35" s="132">
        <f t="shared" si="5"/>
        <v>27416.771999999997</v>
      </c>
      <c r="R35" s="40"/>
      <c r="S35" s="39">
        <f t="shared" si="7"/>
        <v>3.2992668375796605E-2</v>
      </c>
      <c r="T35" s="1">
        <v>0.1</v>
      </c>
      <c r="AA35" s="1">
        <v>6</v>
      </c>
      <c r="AC35" s="1" t="s">
        <v>52</v>
      </c>
      <c r="AE35" s="1" t="s">
        <v>53</v>
      </c>
    </row>
    <row r="36" spans="1:31" x14ac:dyDescent="0.2">
      <c r="A36" s="1" t="s">
        <v>59</v>
      </c>
      <c r="C36" s="41">
        <v>42571.523999999998</v>
      </c>
      <c r="D36" s="41"/>
      <c r="E36" s="1">
        <f t="shared" si="1"/>
        <v>-8755.9762435909252</v>
      </c>
      <c r="F36" s="1">
        <f t="shared" si="2"/>
        <v>-8756</v>
      </c>
      <c r="G36" s="1">
        <f t="shared" si="3"/>
        <v>8.1232000011368655E-3</v>
      </c>
      <c r="I36" s="1">
        <f t="shared" si="6"/>
        <v>8.1232000011368655E-3</v>
      </c>
      <c r="P36" s="39">
        <f t="shared" si="4"/>
        <v>-0.16354153217780434</v>
      </c>
      <c r="Q36" s="132">
        <f t="shared" si="5"/>
        <v>27553.023999999998</v>
      </c>
      <c r="R36" s="40"/>
      <c r="S36" s="39">
        <f t="shared" si="7"/>
        <v>2.9468780274067612E-2</v>
      </c>
      <c r="T36" s="1">
        <v>0.1</v>
      </c>
      <c r="AA36" s="1">
        <v>6</v>
      </c>
      <c r="AC36" s="1" t="s">
        <v>52</v>
      </c>
      <c r="AE36" s="1" t="s">
        <v>53</v>
      </c>
    </row>
    <row r="37" spans="1:31" x14ac:dyDescent="0.2">
      <c r="A37" s="1" t="s">
        <v>59</v>
      </c>
      <c r="C37" s="41">
        <v>42572.55</v>
      </c>
      <c r="D37" s="41"/>
      <c r="E37" s="1">
        <f t="shared" si="1"/>
        <v>-8752.9756926125428</v>
      </c>
      <c r="F37" s="1">
        <f t="shared" si="2"/>
        <v>-8753</v>
      </c>
      <c r="G37" s="1">
        <f t="shared" si="3"/>
        <v>8.311600009619724E-3</v>
      </c>
      <c r="I37" s="1">
        <f t="shared" si="6"/>
        <v>8.311600009619724E-3</v>
      </c>
      <c r="P37" s="39">
        <f t="shared" si="4"/>
        <v>-0.16354153044594236</v>
      </c>
      <c r="Q37" s="132">
        <f t="shared" si="5"/>
        <v>27554.050000000003</v>
      </c>
      <c r="R37" s="40"/>
      <c r="S37" s="39">
        <f t="shared" si="7"/>
        <v>2.953349844737644E-2</v>
      </c>
      <c r="T37" s="1">
        <v>0.1</v>
      </c>
      <c r="AA37" s="1">
        <v>4</v>
      </c>
      <c r="AC37" s="1" t="s">
        <v>52</v>
      </c>
      <c r="AE37" s="1" t="s">
        <v>53</v>
      </c>
    </row>
    <row r="38" spans="1:31" x14ac:dyDescent="0.2">
      <c r="A38" s="1" t="s">
        <v>59</v>
      </c>
      <c r="B38" s="2" t="s">
        <v>56</v>
      </c>
      <c r="C38" s="41">
        <v>42576.483</v>
      </c>
      <c r="D38" s="41"/>
      <c r="E38" s="1">
        <f t="shared" si="1"/>
        <v>-8741.473580528811</v>
      </c>
      <c r="F38" s="1">
        <f t="shared" si="2"/>
        <v>-8741.5</v>
      </c>
      <c r="G38" s="1">
        <f t="shared" si="3"/>
        <v>9.0338000009069219E-3</v>
      </c>
      <c r="I38" s="1">
        <f t="shared" si="6"/>
        <v>9.0338000009069219E-3</v>
      </c>
      <c r="P38" s="39">
        <f t="shared" si="4"/>
        <v>-0.1635415238071386</v>
      </c>
      <c r="Q38" s="132">
        <f t="shared" si="5"/>
        <v>27557.983</v>
      </c>
      <c r="R38" s="40"/>
      <c r="S38" s="39">
        <f t="shared" si="7"/>
        <v>2.9782242387451762E-2</v>
      </c>
      <c r="T38" s="1">
        <v>0.1</v>
      </c>
      <c r="AA38" s="1">
        <v>7</v>
      </c>
      <c r="AC38" s="1" t="s">
        <v>52</v>
      </c>
      <c r="AE38" s="1" t="s">
        <v>53</v>
      </c>
    </row>
    <row r="39" spans="1:31" x14ac:dyDescent="0.2">
      <c r="A39" s="1" t="s">
        <v>59</v>
      </c>
      <c r="C39" s="41">
        <v>42596.480000000003</v>
      </c>
      <c r="D39" s="41"/>
      <c r="E39" s="1">
        <f t="shared" si="1"/>
        <v>-8682.9920815868918</v>
      </c>
      <c r="F39" s="1">
        <f t="shared" si="2"/>
        <v>-8683</v>
      </c>
      <c r="G39" s="1">
        <f t="shared" si="3"/>
        <v>2.7076000042143278E-3</v>
      </c>
      <c r="I39" s="1">
        <f t="shared" si="6"/>
        <v>2.7076000042143278E-3</v>
      </c>
      <c r="P39" s="39">
        <f t="shared" si="4"/>
        <v>-0.1635415819605652</v>
      </c>
      <c r="Q39" s="132">
        <f t="shared" si="5"/>
        <v>27577.980000000003</v>
      </c>
      <c r="R39" s="40"/>
      <c r="S39" s="39">
        <f t="shared" si="7"/>
        <v>2.7638790503958375E-2</v>
      </c>
      <c r="T39" s="1">
        <v>0.1</v>
      </c>
      <c r="AA39" s="1">
        <v>4</v>
      </c>
      <c r="AC39" s="1" t="s">
        <v>52</v>
      </c>
      <c r="AE39" s="1" t="s">
        <v>53</v>
      </c>
    </row>
    <row r="40" spans="1:31" x14ac:dyDescent="0.2">
      <c r="A40" s="1" t="s">
        <v>59</v>
      </c>
      <c r="C40" s="41">
        <v>42597.502</v>
      </c>
      <c r="D40" s="41"/>
      <c r="E40" s="18">
        <f t="shared" si="1"/>
        <v>-8680.0032286630285</v>
      </c>
      <c r="F40" s="1">
        <f t="shared" si="2"/>
        <v>-8680</v>
      </c>
      <c r="G40" s="1">
        <f t="shared" si="3"/>
        <v>-1.1039999953936785E-3</v>
      </c>
      <c r="I40" s="1">
        <f t="shared" si="6"/>
        <v>-1.1039999953936785E-3</v>
      </c>
      <c r="P40" s="39">
        <f t="shared" si="4"/>
        <v>-0.16354161699860359</v>
      </c>
      <c r="Q40" s="132">
        <f t="shared" si="5"/>
        <v>27579.002</v>
      </c>
      <c r="R40" s="40"/>
      <c r="S40" s="39">
        <f t="shared" si="7"/>
        <v>2.6385979417681511E-2</v>
      </c>
      <c r="T40" s="1">
        <v>0.1</v>
      </c>
      <c r="AA40" s="1">
        <v>6</v>
      </c>
      <c r="AC40" s="1" t="s">
        <v>52</v>
      </c>
      <c r="AE40" s="1" t="s">
        <v>53</v>
      </c>
    </row>
    <row r="41" spans="1:31" x14ac:dyDescent="0.2">
      <c r="A41" s="1" t="s">
        <v>59</v>
      </c>
      <c r="B41" s="2" t="s">
        <v>56</v>
      </c>
      <c r="C41" s="41">
        <v>42638.362000000001</v>
      </c>
      <c r="D41" s="41"/>
      <c r="E41" s="1">
        <f t="shared" si="1"/>
        <v>-8560.507601980702</v>
      </c>
      <c r="F41" s="1">
        <f t="shared" si="2"/>
        <v>-8560.5</v>
      </c>
      <c r="G41" s="1">
        <f t="shared" si="3"/>
        <v>-2.5993999952333979E-3</v>
      </c>
      <c r="I41" s="1">
        <f t="shared" si="6"/>
        <v>-2.5993999952333979E-3</v>
      </c>
      <c r="P41" s="39">
        <f t="shared" si="4"/>
        <v>-0.16354163074503214</v>
      </c>
      <c r="Q41" s="132">
        <f t="shared" si="5"/>
        <v>27619.862000000001</v>
      </c>
      <c r="R41" s="40"/>
      <c r="S41" s="39">
        <f t="shared" si="7"/>
        <v>2.5902401638721463E-2</v>
      </c>
      <c r="T41" s="1">
        <v>0.1</v>
      </c>
      <c r="AA41" s="1">
        <v>6</v>
      </c>
      <c r="AC41" s="1" t="s">
        <v>52</v>
      </c>
      <c r="AE41" s="1" t="s">
        <v>53</v>
      </c>
    </row>
    <row r="42" spans="1:31" x14ac:dyDescent="0.2">
      <c r="A42" s="1" t="s">
        <v>60</v>
      </c>
      <c r="C42" s="41">
        <v>42669.311999999998</v>
      </c>
      <c r="D42" s="41"/>
      <c r="E42" s="1">
        <f t="shared" si="1"/>
        <v>-8469.9939053136022</v>
      </c>
      <c r="F42" s="1">
        <f t="shared" si="2"/>
        <v>-8470</v>
      </c>
      <c r="G42" s="1">
        <f t="shared" si="3"/>
        <v>2.0839999997406267E-3</v>
      </c>
      <c r="I42" s="1">
        <f t="shared" si="6"/>
        <v>2.0839999997406267E-3</v>
      </c>
      <c r="P42" s="39">
        <f t="shared" si="4"/>
        <v>-0.16354158769299248</v>
      </c>
      <c r="Q42" s="132">
        <f t="shared" si="5"/>
        <v>27650.811999999998</v>
      </c>
      <c r="R42" s="40"/>
      <c r="S42" s="39">
        <f t="shared" si="7"/>
        <v>2.7431835298563224E-2</v>
      </c>
      <c r="T42" s="1">
        <v>0.1</v>
      </c>
      <c r="AA42" s="1">
        <v>6</v>
      </c>
      <c r="AC42" s="1" t="s">
        <v>52</v>
      </c>
      <c r="AE42" s="1" t="s">
        <v>53</v>
      </c>
    </row>
    <row r="43" spans="1:31" x14ac:dyDescent="0.2">
      <c r="A43" s="1" t="s">
        <v>60</v>
      </c>
      <c r="C43" s="41">
        <v>42681.286999999997</v>
      </c>
      <c r="D43" s="41"/>
      <c r="E43" s="1">
        <f t="shared" si="1"/>
        <v>-8434.9728546645401</v>
      </c>
      <c r="F43" s="1">
        <f t="shared" si="2"/>
        <v>-8435</v>
      </c>
      <c r="G43" s="1">
        <f t="shared" si="3"/>
        <v>9.2819999990751967E-3</v>
      </c>
      <c r="I43" s="1">
        <f t="shared" si="6"/>
        <v>9.2819999990751967E-3</v>
      </c>
      <c r="P43" s="39">
        <f t="shared" si="4"/>
        <v>-0.16354152152556689</v>
      </c>
      <c r="Q43" s="132">
        <f t="shared" si="5"/>
        <v>27662.786999999997</v>
      </c>
      <c r="R43" s="40"/>
      <c r="S43" s="39">
        <f t="shared" si="7"/>
        <v>2.9867969592178426E-2</v>
      </c>
      <c r="T43" s="1">
        <v>0.1</v>
      </c>
      <c r="AA43" s="1">
        <v>5</v>
      </c>
      <c r="AC43" s="1" t="s">
        <v>52</v>
      </c>
      <c r="AE43" s="1" t="s">
        <v>53</v>
      </c>
    </row>
    <row r="44" spans="1:31" x14ac:dyDescent="0.2">
      <c r="A44" s="1" t="s">
        <v>60</v>
      </c>
      <c r="C44" s="41">
        <v>42682.303</v>
      </c>
      <c r="D44" s="41"/>
      <c r="E44" s="1">
        <f t="shared" si="1"/>
        <v>-8432.0015488224053</v>
      </c>
      <c r="F44" s="1">
        <f t="shared" si="2"/>
        <v>-8432</v>
      </c>
      <c r="G44" s="1">
        <f t="shared" si="3"/>
        <v>-5.2959999447921291E-4</v>
      </c>
      <c r="I44" s="1">
        <f t="shared" si="6"/>
        <v>-5.2959999447921291E-4</v>
      </c>
      <c r="P44" s="39">
        <f t="shared" si="4"/>
        <v>-0.16354161171844556</v>
      </c>
      <c r="Q44" s="132">
        <f t="shared" si="5"/>
        <v>27663.803</v>
      </c>
      <c r="R44" s="40"/>
      <c r="S44" s="39">
        <f t="shared" si="7"/>
        <v>2.657291596629454E-2</v>
      </c>
      <c r="T44" s="1">
        <v>0.1</v>
      </c>
      <c r="AA44" s="1">
        <v>5</v>
      </c>
      <c r="AC44" s="1" t="s">
        <v>52</v>
      </c>
      <c r="AE44" s="1" t="s">
        <v>53</v>
      </c>
    </row>
    <row r="45" spans="1:31" x14ac:dyDescent="0.2">
      <c r="A45" s="1" t="s">
        <v>60</v>
      </c>
      <c r="B45" s="2" t="s">
        <v>56</v>
      </c>
      <c r="C45" s="41">
        <v>42713.245999999999</v>
      </c>
      <c r="D45" s="41"/>
      <c r="E45" s="1">
        <f t="shared" si="1"/>
        <v>-8341.5083237506697</v>
      </c>
      <c r="F45" s="1">
        <f t="shared" si="2"/>
        <v>-8341.5</v>
      </c>
      <c r="G45" s="1">
        <f t="shared" si="3"/>
        <v>-2.8461999972932972E-3</v>
      </c>
      <c r="I45" s="1">
        <f t="shared" si="6"/>
        <v>-2.8461999972932972E-3</v>
      </c>
      <c r="P45" s="39">
        <f t="shared" si="4"/>
        <v>-0.16354163301373531</v>
      </c>
      <c r="Q45" s="132">
        <f t="shared" si="5"/>
        <v>27694.745999999999</v>
      </c>
      <c r="R45" s="40"/>
      <c r="S45" s="39">
        <f t="shared" si="7"/>
        <v>2.5823022192341803E-2</v>
      </c>
      <c r="T45" s="1">
        <v>0.1</v>
      </c>
      <c r="AA45" s="1">
        <v>6</v>
      </c>
      <c r="AC45" s="1" t="s">
        <v>52</v>
      </c>
      <c r="AE45" s="1" t="s">
        <v>53</v>
      </c>
    </row>
    <row r="46" spans="1:31" x14ac:dyDescent="0.2">
      <c r="A46" s="1" t="s">
        <v>60</v>
      </c>
      <c r="B46" s="2" t="s">
        <v>56</v>
      </c>
      <c r="C46" s="41">
        <v>42740.267999999996</v>
      </c>
      <c r="D46" s="41"/>
      <c r="E46" s="1">
        <f t="shared" si="1"/>
        <v>-8262.4821165991889</v>
      </c>
      <c r="F46" s="1">
        <f t="shared" si="2"/>
        <v>-8262.5</v>
      </c>
      <c r="G46" s="1">
        <f t="shared" si="3"/>
        <v>6.1149999964982271E-3</v>
      </c>
      <c r="I46" s="1">
        <f t="shared" si="6"/>
        <v>6.1149999964982271E-3</v>
      </c>
      <c r="P46" s="39">
        <f t="shared" si="4"/>
        <v>-0.16354155063812914</v>
      </c>
      <c r="Q46" s="132">
        <f t="shared" si="5"/>
        <v>27721.767999999996</v>
      </c>
      <c r="R46" s="40"/>
      <c r="S46" s="39">
        <f t="shared" si="7"/>
        <v>2.8783345173239879E-2</v>
      </c>
      <c r="T46" s="1">
        <v>0.1</v>
      </c>
      <c r="AA46" s="1">
        <v>8</v>
      </c>
      <c r="AC46" s="1" t="s">
        <v>52</v>
      </c>
      <c r="AE46" s="1" t="s">
        <v>53</v>
      </c>
    </row>
    <row r="47" spans="1:31" x14ac:dyDescent="0.2">
      <c r="A47" s="1" t="s">
        <v>61</v>
      </c>
      <c r="C47" s="41">
        <v>42774.275999999998</v>
      </c>
      <c r="D47" s="41"/>
      <c r="E47" s="1">
        <f t="shared" si="1"/>
        <v>-8163.025257269459</v>
      </c>
      <c r="F47" s="1">
        <f t="shared" si="2"/>
        <v>-8163</v>
      </c>
      <c r="G47" s="1">
        <f t="shared" si="3"/>
        <v>-8.6364000017056242E-3</v>
      </c>
      <c r="I47" s="1">
        <f t="shared" si="6"/>
        <v>-8.6364000017056242E-3</v>
      </c>
      <c r="P47" s="39">
        <f t="shared" si="4"/>
        <v>-0.16354168624001664</v>
      </c>
      <c r="Q47" s="132">
        <f t="shared" si="5"/>
        <v>27755.775999999998</v>
      </c>
      <c r="R47" s="40"/>
      <c r="S47" s="39">
        <f t="shared" si="7"/>
        <v>2.3995647704573068E-2</v>
      </c>
      <c r="T47" s="1">
        <v>0.1</v>
      </c>
      <c r="AA47" s="1">
        <v>7</v>
      </c>
      <c r="AC47" s="1" t="s">
        <v>52</v>
      </c>
      <c r="AE47" s="1" t="s">
        <v>53</v>
      </c>
    </row>
    <row r="48" spans="1:31" x14ac:dyDescent="0.2">
      <c r="A48" s="1" t="s">
        <v>62</v>
      </c>
      <c r="B48" s="2" t="s">
        <v>56</v>
      </c>
      <c r="C48" s="41">
        <v>42937.557000000001</v>
      </c>
      <c r="D48" s="41"/>
      <c r="E48" s="1">
        <f t="shared" si="1"/>
        <v>-7685.5077482063834</v>
      </c>
      <c r="F48" s="1">
        <f t="shared" si="2"/>
        <v>-7685.5</v>
      </c>
      <c r="G48" s="1">
        <f t="shared" si="3"/>
        <v>-2.6493999976082705E-3</v>
      </c>
      <c r="I48" s="1">
        <f t="shared" si="6"/>
        <v>-2.6493999976082705E-3</v>
      </c>
      <c r="P48" s="39">
        <f t="shared" si="4"/>
        <v>-0.16354163120465601</v>
      </c>
      <c r="Q48" s="132">
        <f t="shared" si="5"/>
        <v>27919.057000000001</v>
      </c>
      <c r="R48" s="40"/>
      <c r="S48" s="39">
        <f t="shared" si="7"/>
        <v>2.5886310062782105E-2</v>
      </c>
      <c r="T48" s="1">
        <v>0.1</v>
      </c>
      <c r="AA48" s="1">
        <v>8</v>
      </c>
      <c r="AC48" s="1" t="s">
        <v>52</v>
      </c>
      <c r="AE48" s="1" t="s">
        <v>53</v>
      </c>
    </row>
    <row r="49" spans="1:31" x14ac:dyDescent="0.2">
      <c r="A49" s="1" t="s">
        <v>62</v>
      </c>
      <c r="B49" s="2" t="s">
        <v>56</v>
      </c>
      <c r="C49" s="41">
        <v>42950.557999999997</v>
      </c>
      <c r="D49" s="41"/>
      <c r="E49" s="1">
        <f t="shared" si="1"/>
        <v>-7647.48614657896</v>
      </c>
      <c r="F49" s="1">
        <f t="shared" si="2"/>
        <v>-7647.5</v>
      </c>
      <c r="G49" s="1">
        <f t="shared" si="3"/>
        <v>4.7370000029332004E-3</v>
      </c>
      <c r="I49" s="1">
        <f t="shared" si="6"/>
        <v>4.7370000029332004E-3</v>
      </c>
      <c r="P49" s="39">
        <f t="shared" si="4"/>
        <v>-0.16354156330535791</v>
      </c>
      <c r="Q49" s="132">
        <f t="shared" si="5"/>
        <v>27932.057999999997</v>
      </c>
      <c r="R49" s="40"/>
      <c r="S49" s="39">
        <f t="shared" si="7"/>
        <v>2.8317674869102537E-2</v>
      </c>
      <c r="T49" s="1">
        <v>0.1</v>
      </c>
      <c r="AA49" s="1">
        <v>11</v>
      </c>
      <c r="AC49" s="1" t="s">
        <v>52</v>
      </c>
      <c r="AE49" s="1" t="s">
        <v>53</v>
      </c>
    </row>
    <row r="50" spans="1:31" x14ac:dyDescent="0.2">
      <c r="A50" s="1" t="s">
        <v>63</v>
      </c>
      <c r="C50" s="41">
        <v>42997.582000000002</v>
      </c>
      <c r="D50" s="41"/>
      <c r="E50" s="1">
        <f t="shared" si="1"/>
        <v>-7509.9638179174253</v>
      </c>
      <c r="F50" s="1">
        <f t="shared" si="2"/>
        <v>-7510</v>
      </c>
      <c r="G50" s="1">
        <f t="shared" si="3"/>
        <v>1.2372000004688744E-2</v>
      </c>
      <c r="I50" s="1">
        <f t="shared" si="6"/>
        <v>1.2372000004688744E-2</v>
      </c>
      <c r="P50" s="39">
        <f t="shared" si="4"/>
        <v>-0.16354149312082802</v>
      </c>
      <c r="Q50" s="132">
        <f t="shared" si="5"/>
        <v>27979.082000000002</v>
      </c>
      <c r="R50" s="40"/>
      <c r="S50" s="39">
        <f t="shared" si="7"/>
        <v>3.0945557063621235E-2</v>
      </c>
      <c r="T50" s="1">
        <v>0.1</v>
      </c>
      <c r="AA50" s="1">
        <v>10</v>
      </c>
      <c r="AC50" s="1" t="s">
        <v>52</v>
      </c>
      <c r="AE50" s="1" t="s">
        <v>53</v>
      </c>
    </row>
    <row r="51" spans="1:31" x14ac:dyDescent="0.2">
      <c r="A51" s="1" t="s">
        <v>63</v>
      </c>
      <c r="C51" s="41">
        <v>43012.601999999999</v>
      </c>
      <c r="D51" s="41"/>
      <c r="E51" s="1">
        <f t="shared" si="1"/>
        <v>-7466.0376232828648</v>
      </c>
      <c r="F51" s="1">
        <f t="shared" si="2"/>
        <v>-7466</v>
      </c>
      <c r="G51" s="1">
        <f t="shared" si="3"/>
        <v>-1.286479999544099E-2</v>
      </c>
      <c r="I51" s="1">
        <f t="shared" si="6"/>
        <v>-1.286479999544099E-2</v>
      </c>
      <c r="P51" s="39">
        <f t="shared" si="4"/>
        <v>-0.1635417251094935</v>
      </c>
      <c r="Q51" s="132">
        <f t="shared" si="5"/>
        <v>27994.101999999999</v>
      </c>
      <c r="R51" s="40"/>
      <c r="S51" s="39">
        <f t="shared" si="7"/>
        <v>2.2703535761825787E-2</v>
      </c>
      <c r="T51" s="1">
        <v>0.1</v>
      </c>
      <c r="AA51" s="1">
        <v>6</v>
      </c>
      <c r="AC51" s="1" t="s">
        <v>52</v>
      </c>
      <c r="AE51" s="1" t="s">
        <v>53</v>
      </c>
    </row>
    <row r="52" spans="1:31" x14ac:dyDescent="0.2">
      <c r="A52" s="1" t="s">
        <v>64</v>
      </c>
      <c r="B52" s="2" t="s">
        <v>56</v>
      </c>
      <c r="C52" s="41">
        <v>43036.374000000003</v>
      </c>
      <c r="D52" s="41"/>
      <c r="E52" s="1">
        <f t="shared" si="1"/>
        <v>-7396.5160854098149</v>
      </c>
      <c r="F52" s="1">
        <f t="shared" si="2"/>
        <v>-7396.5</v>
      </c>
      <c r="G52" s="1">
        <f t="shared" si="3"/>
        <v>-5.5001999935484491E-3</v>
      </c>
      <c r="I52" s="1">
        <f t="shared" si="6"/>
        <v>-5.5001999935484491E-3</v>
      </c>
      <c r="P52" s="39">
        <f t="shared" si="4"/>
        <v>-0.16354165741056839</v>
      </c>
      <c r="Q52" s="132">
        <f t="shared" si="5"/>
        <v>28017.874000000003</v>
      </c>
      <c r="R52" s="40"/>
      <c r="S52" s="39">
        <f t="shared" si="7"/>
        <v>2.4977102262495728E-2</v>
      </c>
      <c r="T52" s="1">
        <v>0.1</v>
      </c>
      <c r="AA52" s="1">
        <v>11</v>
      </c>
      <c r="AC52" s="1" t="s">
        <v>52</v>
      </c>
      <c r="AE52" s="1" t="s">
        <v>53</v>
      </c>
    </row>
    <row r="53" spans="1:31" x14ac:dyDescent="0.2">
      <c r="A53" s="1" t="s">
        <v>64</v>
      </c>
      <c r="C53" s="41">
        <v>43040.309000000001</v>
      </c>
      <c r="D53" s="41"/>
      <c r="E53" s="1">
        <f t="shared" ref="E53:E84" si="8">+(C53-C$7)/C$8</f>
        <v>-7385.0081242988344</v>
      </c>
      <c r="F53" s="1">
        <f t="shared" ref="F53:F84" si="9">ROUND(2*E53,0)/2</f>
        <v>-7385</v>
      </c>
      <c r="G53" s="1">
        <f t="shared" ref="G53:G84" si="10">+C53-(C$7+F53*C$8)</f>
        <v>-2.77799999457784E-3</v>
      </c>
      <c r="I53" s="1">
        <f t="shared" si="6"/>
        <v>-2.77799999457784E-3</v>
      </c>
      <c r="P53" s="39">
        <f t="shared" ref="P53:P84" si="11">+D$11+D$12*G53+D$13*G53^2</f>
        <v>-0.16354163238680838</v>
      </c>
      <c r="Q53" s="132">
        <f t="shared" ref="Q53:Q84" si="12">+C53-15018.5</f>
        <v>28021.809000000001</v>
      </c>
      <c r="R53" s="40"/>
      <c r="S53" s="39">
        <f t="shared" si="7"/>
        <v>2.5844945499944236E-2</v>
      </c>
      <c r="T53" s="1">
        <v>0.1</v>
      </c>
      <c r="AA53" s="1">
        <v>6</v>
      </c>
      <c r="AC53" s="1" t="s">
        <v>52</v>
      </c>
      <c r="AE53" s="1" t="s">
        <v>53</v>
      </c>
    </row>
    <row r="54" spans="1:31" x14ac:dyDescent="0.2">
      <c r="A54" s="1" t="s">
        <v>65</v>
      </c>
      <c r="B54" s="2" t="s">
        <v>56</v>
      </c>
      <c r="C54" s="41">
        <v>43393.372000000003</v>
      </c>
      <c r="D54" s="41"/>
      <c r="E54" s="1">
        <f t="shared" si="8"/>
        <v>-6352.4705706193809</v>
      </c>
      <c r="F54" s="1">
        <f t="shared" si="9"/>
        <v>-6352.5</v>
      </c>
      <c r="G54" s="1">
        <f t="shared" si="10"/>
        <v>1.0063000008813106E-2</v>
      </c>
      <c r="I54" s="1">
        <f t="shared" ref="I54:I85" si="13">G54</f>
        <v>1.0063000008813106E-2</v>
      </c>
      <c r="P54" s="39">
        <f t="shared" si="11"/>
        <v>-0.16354151434624581</v>
      </c>
      <c r="Q54" s="132">
        <f t="shared" si="12"/>
        <v>28374.872000000003</v>
      </c>
      <c r="R54" s="40"/>
      <c r="S54" s="39">
        <f t="shared" si="7"/>
        <v>3.0138527404455856E-2</v>
      </c>
      <c r="T54" s="1">
        <v>0.1</v>
      </c>
      <c r="AA54" s="1">
        <v>7</v>
      </c>
      <c r="AC54" s="1" t="s">
        <v>52</v>
      </c>
      <c r="AE54" s="1" t="s">
        <v>53</v>
      </c>
    </row>
    <row r="55" spans="1:31" x14ac:dyDescent="0.2">
      <c r="A55" s="1" t="s">
        <v>65</v>
      </c>
      <c r="B55" s="2" t="s">
        <v>56</v>
      </c>
      <c r="C55" s="41">
        <v>43420.381999999998</v>
      </c>
      <c r="D55" s="41"/>
      <c r="E55" s="1">
        <f t="shared" si="8"/>
        <v>-6273.4794576313971</v>
      </c>
      <c r="F55" s="1">
        <f t="shared" si="9"/>
        <v>-6273.5</v>
      </c>
      <c r="G55" s="1">
        <f t="shared" si="10"/>
        <v>7.0242000001599081E-3</v>
      </c>
      <c r="I55" s="1">
        <f t="shared" si="13"/>
        <v>7.0242000001599081E-3</v>
      </c>
      <c r="P55" s="39">
        <f t="shared" si="11"/>
        <v>-0.16354154228033227</v>
      </c>
      <c r="Q55" s="132">
        <f t="shared" si="12"/>
        <v>28401.881999999998</v>
      </c>
      <c r="R55" s="40"/>
      <c r="S55" s="39">
        <f t="shared" si="7"/>
        <v>2.9092672439695277E-2</v>
      </c>
      <c r="T55" s="1">
        <v>0.1</v>
      </c>
      <c r="AA55" s="1">
        <v>6</v>
      </c>
      <c r="AC55" s="1" t="s">
        <v>52</v>
      </c>
      <c r="AE55" s="1" t="s">
        <v>53</v>
      </c>
    </row>
    <row r="56" spans="1:31" x14ac:dyDescent="0.2">
      <c r="A56" s="1" t="s">
        <v>65</v>
      </c>
      <c r="C56" s="41">
        <v>43451.32</v>
      </c>
      <c r="D56" s="41"/>
      <c r="E56" s="1">
        <f t="shared" si="8"/>
        <v>-6183.0008551277742</v>
      </c>
      <c r="F56" s="1">
        <f t="shared" si="9"/>
        <v>-6183</v>
      </c>
      <c r="G56" s="1">
        <f t="shared" si="10"/>
        <v>-2.9240000003483146E-4</v>
      </c>
      <c r="I56" s="1">
        <f t="shared" si="13"/>
        <v>-2.9240000003483146E-4</v>
      </c>
      <c r="P56" s="39">
        <f t="shared" si="11"/>
        <v>-0.16354160953799038</v>
      </c>
      <c r="Q56" s="132">
        <f t="shared" si="12"/>
        <v>28432.82</v>
      </c>
      <c r="R56" s="40"/>
      <c r="S56" s="39">
        <f t="shared" ref="S56:S87" si="14">+(P56-G56)^2</f>
        <v>2.6650304414767317E-2</v>
      </c>
      <c r="T56" s="1">
        <v>0.1</v>
      </c>
      <c r="AA56" s="1">
        <v>6</v>
      </c>
      <c r="AC56" s="1" t="s">
        <v>52</v>
      </c>
      <c r="AE56" s="1" t="s">
        <v>53</v>
      </c>
    </row>
    <row r="57" spans="1:31" x14ac:dyDescent="0.2">
      <c r="A57" s="1" t="s">
        <v>66</v>
      </c>
      <c r="B57" s="2" t="s">
        <v>56</v>
      </c>
      <c r="C57" s="41">
        <v>43510.307000000001</v>
      </c>
      <c r="D57" s="41"/>
      <c r="E57" s="1">
        <f t="shared" si="8"/>
        <v>-6010.4925699806736</v>
      </c>
      <c r="F57" s="1">
        <f t="shared" si="9"/>
        <v>-6010.5</v>
      </c>
      <c r="G57" s="1">
        <f t="shared" si="10"/>
        <v>2.5406000058865175E-3</v>
      </c>
      <c r="I57" s="1">
        <f t="shared" si="13"/>
        <v>2.5406000058865175E-3</v>
      </c>
      <c r="P57" s="39">
        <f t="shared" si="11"/>
        <v>-0.16354158349570844</v>
      </c>
      <c r="Q57" s="132">
        <f t="shared" si="12"/>
        <v>28491.807000000001</v>
      </c>
      <c r="R57" s="40"/>
      <c r="S57" s="39">
        <f t="shared" si="14"/>
        <v>2.7583291676657459E-2</v>
      </c>
      <c r="T57" s="1">
        <v>0.1</v>
      </c>
      <c r="AA57" s="1">
        <v>10</v>
      </c>
      <c r="AC57" s="1" t="s">
        <v>52</v>
      </c>
      <c r="AE57" s="1" t="s">
        <v>53</v>
      </c>
    </row>
    <row r="58" spans="1:31" x14ac:dyDescent="0.2">
      <c r="A58" s="35" t="s">
        <v>67</v>
      </c>
      <c r="B58" s="36" t="s">
        <v>50</v>
      </c>
      <c r="C58" s="37">
        <v>43660.576000000001</v>
      </c>
      <c r="D58" s="37" t="s">
        <v>55</v>
      </c>
      <c r="E58" s="38">
        <f t="shared" si="8"/>
        <v>-5571.0288321949047</v>
      </c>
      <c r="F58" s="1">
        <f t="shared" si="9"/>
        <v>-5571</v>
      </c>
      <c r="G58" s="1">
        <f t="shared" si="10"/>
        <v>-9.8587999964365736E-3</v>
      </c>
      <c r="I58" s="1">
        <f t="shared" si="13"/>
        <v>-9.8587999964365736E-3</v>
      </c>
      <c r="O58" s="1">
        <f ca="1">+C$11+C$12*$F58</f>
        <v>-4.642339011750074E-2</v>
      </c>
      <c r="P58" s="39">
        <f t="shared" si="11"/>
        <v>-0.16354169747690198</v>
      </c>
      <c r="Q58" s="132">
        <f t="shared" si="12"/>
        <v>28642.076000000001</v>
      </c>
      <c r="R58" s="40"/>
      <c r="S58" s="39">
        <f t="shared" si="14"/>
        <v>2.3618432977991238E-2</v>
      </c>
      <c r="T58" s="1">
        <v>0.1</v>
      </c>
      <c r="AA58" s="1">
        <v>6</v>
      </c>
      <c r="AC58" s="1" t="s">
        <v>52</v>
      </c>
      <c r="AE58" s="1" t="s">
        <v>53</v>
      </c>
    </row>
    <row r="59" spans="1:31" x14ac:dyDescent="0.2">
      <c r="A59" s="1" t="s">
        <v>68</v>
      </c>
      <c r="C59" s="41">
        <v>43668.576000000001</v>
      </c>
      <c r="D59" s="41"/>
      <c r="E59" s="1">
        <f t="shared" si="8"/>
        <v>-5547.6327232017911</v>
      </c>
      <c r="F59" s="1">
        <f t="shared" si="9"/>
        <v>-5547.5</v>
      </c>
      <c r="G59" s="1">
        <f t="shared" si="10"/>
        <v>-4.5382999996945728E-2</v>
      </c>
      <c r="I59" s="1">
        <f t="shared" si="13"/>
        <v>-4.5382999996945728E-2</v>
      </c>
      <c r="P59" s="39">
        <f t="shared" si="11"/>
        <v>-0.16354202403253637</v>
      </c>
      <c r="Q59" s="132">
        <f t="shared" si="12"/>
        <v>28650.076000000001</v>
      </c>
      <c r="R59" s="40"/>
      <c r="S59" s="39">
        <f t="shared" si="14"/>
        <v>1.3961554961043288E-2</v>
      </c>
      <c r="T59" s="1">
        <v>0.1</v>
      </c>
      <c r="AA59" s="1">
        <v>6</v>
      </c>
      <c r="AC59" s="1" t="s">
        <v>52</v>
      </c>
      <c r="AE59" s="1" t="s">
        <v>53</v>
      </c>
    </row>
    <row r="60" spans="1:31" x14ac:dyDescent="0.2">
      <c r="A60" s="1" t="s">
        <v>69</v>
      </c>
      <c r="B60" s="2" t="s">
        <v>56</v>
      </c>
      <c r="C60" s="41">
        <v>43703.502999999997</v>
      </c>
      <c r="D60" s="41"/>
      <c r="E60" s="1">
        <f t="shared" si="8"/>
        <v>-5445.4882358514942</v>
      </c>
      <c r="F60" s="1">
        <f t="shared" si="9"/>
        <v>-5445.5</v>
      </c>
      <c r="G60" s="1">
        <f t="shared" si="10"/>
        <v>4.0225999982794747E-3</v>
      </c>
      <c r="I60" s="1">
        <f t="shared" si="13"/>
        <v>4.0225999982794747E-3</v>
      </c>
      <c r="P60" s="39">
        <f t="shared" si="11"/>
        <v>-0.16354156987246146</v>
      </c>
      <c r="Q60" s="132">
        <f t="shared" si="12"/>
        <v>28685.002999999997</v>
      </c>
      <c r="R60" s="40"/>
      <c r="S60" s="39">
        <f t="shared" si="14"/>
        <v>2.8077751024470524E-2</v>
      </c>
      <c r="T60" s="1">
        <v>0.1</v>
      </c>
      <c r="AA60" s="1">
        <v>6</v>
      </c>
      <c r="AC60" s="1" t="s">
        <v>52</v>
      </c>
      <c r="AE60" s="1" t="s">
        <v>53</v>
      </c>
    </row>
    <row r="61" spans="1:31" x14ac:dyDescent="0.2">
      <c r="A61" s="1" t="s">
        <v>69</v>
      </c>
      <c r="B61" s="2" t="s">
        <v>56</v>
      </c>
      <c r="C61" s="41">
        <v>43732.555999999997</v>
      </c>
      <c r="D61" s="41"/>
      <c r="E61" s="1">
        <f t="shared" si="8"/>
        <v>-5360.5223415293785</v>
      </c>
      <c r="F61" s="1">
        <f t="shared" si="9"/>
        <v>-5360.5</v>
      </c>
      <c r="G61" s="1">
        <f t="shared" si="10"/>
        <v>-7.6393999988795258E-3</v>
      </c>
      <c r="I61" s="1">
        <f t="shared" si="13"/>
        <v>-7.6393999988795258E-3</v>
      </c>
      <c r="P61" s="39">
        <f t="shared" si="11"/>
        <v>-0.16354167707511616</v>
      </c>
      <c r="Q61" s="132">
        <f t="shared" si="12"/>
        <v>28714.055999999997</v>
      </c>
      <c r="R61" s="40"/>
      <c r="S61" s="39">
        <f t="shared" si="14"/>
        <v>2.4305519997555657E-2</v>
      </c>
      <c r="T61" s="1">
        <v>0.1</v>
      </c>
      <c r="AA61" s="1">
        <v>6</v>
      </c>
      <c r="AC61" s="1" t="s">
        <v>52</v>
      </c>
      <c r="AE61" s="1" t="s">
        <v>53</v>
      </c>
    </row>
    <row r="62" spans="1:31" x14ac:dyDescent="0.2">
      <c r="A62" s="1" t="s">
        <v>69</v>
      </c>
      <c r="C62" s="41">
        <v>43734.438000000002</v>
      </c>
      <c r="D62" s="41"/>
      <c r="E62" s="1">
        <f t="shared" si="8"/>
        <v>-5355.0184068887338</v>
      </c>
      <c r="F62" s="1">
        <f t="shared" si="9"/>
        <v>-5355</v>
      </c>
      <c r="G62" s="1">
        <f t="shared" si="10"/>
        <v>-6.2939999916125089E-3</v>
      </c>
      <c r="I62" s="1">
        <f t="shared" si="13"/>
        <v>-6.2939999916125089E-3</v>
      </c>
      <c r="P62" s="39">
        <f t="shared" si="11"/>
        <v>-0.16354166470755682</v>
      </c>
      <c r="Q62" s="132">
        <f t="shared" si="12"/>
        <v>28715.938000000002</v>
      </c>
      <c r="R62" s="40"/>
      <c r="S62" s="39">
        <f t="shared" si="14"/>
        <v>2.4726828058618037E-2</v>
      </c>
      <c r="T62" s="1">
        <v>0.1</v>
      </c>
      <c r="AA62" s="1">
        <v>9</v>
      </c>
      <c r="AC62" s="1" t="s">
        <v>52</v>
      </c>
      <c r="AE62" s="1" t="s">
        <v>53</v>
      </c>
    </row>
    <row r="63" spans="1:31" x14ac:dyDescent="0.2">
      <c r="A63" s="1" t="s">
        <v>69</v>
      </c>
      <c r="C63" s="41">
        <v>43746.413999999997</v>
      </c>
      <c r="D63" s="41"/>
      <c r="E63" s="1">
        <f t="shared" si="8"/>
        <v>-5319.9944317260579</v>
      </c>
      <c r="F63" s="1">
        <f t="shared" si="9"/>
        <v>-5320</v>
      </c>
      <c r="G63" s="1">
        <f t="shared" si="10"/>
        <v>1.9039999970118515E-3</v>
      </c>
      <c r="I63" s="1">
        <f t="shared" si="13"/>
        <v>1.9039999970118515E-3</v>
      </c>
      <c r="P63" s="39">
        <f t="shared" si="11"/>
        <v>-0.16354158934763796</v>
      </c>
      <c r="Q63" s="132">
        <f t="shared" si="12"/>
        <v>28727.913999999997</v>
      </c>
      <c r="R63" s="40"/>
      <c r="S63" s="39">
        <f t="shared" si="14"/>
        <v>2.7372243033598503E-2</v>
      </c>
      <c r="T63" s="1">
        <v>0.1</v>
      </c>
      <c r="AA63" s="1">
        <v>6</v>
      </c>
      <c r="AC63" s="1" t="s">
        <v>52</v>
      </c>
      <c r="AE63" s="1" t="s">
        <v>53</v>
      </c>
    </row>
    <row r="64" spans="1:31" x14ac:dyDescent="0.2">
      <c r="A64" s="1" t="s">
        <v>70</v>
      </c>
      <c r="C64" s="41">
        <v>43833.256999999998</v>
      </c>
      <c r="D64" s="41"/>
      <c r="E64" s="1">
        <f t="shared" si="8"/>
        <v>-5066.0208950649376</v>
      </c>
      <c r="F64" s="1">
        <f t="shared" si="9"/>
        <v>-5066</v>
      </c>
      <c r="G64" s="1">
        <f t="shared" si="10"/>
        <v>-7.1448000016971491E-3</v>
      </c>
      <c r="I64" s="1">
        <f t="shared" si="13"/>
        <v>-7.1448000016971491E-3</v>
      </c>
      <c r="P64" s="39">
        <f t="shared" si="11"/>
        <v>-0.1635416725285167</v>
      </c>
      <c r="Q64" s="132">
        <f t="shared" si="12"/>
        <v>28814.756999999998</v>
      </c>
      <c r="R64" s="40"/>
      <c r="S64" s="39">
        <f t="shared" si="14"/>
        <v>2.4459981736170245E-2</v>
      </c>
      <c r="T64" s="1">
        <v>0.1</v>
      </c>
      <c r="AA64" s="1">
        <v>7</v>
      </c>
      <c r="AC64" s="1" t="s">
        <v>52</v>
      </c>
      <c r="AE64" s="1" t="s">
        <v>53</v>
      </c>
    </row>
    <row r="65" spans="1:31" x14ac:dyDescent="0.2">
      <c r="A65" s="1" t="s">
        <v>71</v>
      </c>
      <c r="C65" s="41">
        <v>43845.23</v>
      </c>
      <c r="D65" s="41"/>
      <c r="E65" s="1">
        <f t="shared" si="8"/>
        <v>-5031.0056934431032</v>
      </c>
      <c r="F65" s="1">
        <f t="shared" si="9"/>
        <v>-5031</v>
      </c>
      <c r="G65" s="1">
        <f t="shared" si="10"/>
        <v>-1.9467999954940751E-3</v>
      </c>
      <c r="I65" s="1">
        <f t="shared" si="13"/>
        <v>-1.9467999954940751E-3</v>
      </c>
      <c r="P65" s="39">
        <f t="shared" si="11"/>
        <v>-0.16354162474602224</v>
      </c>
      <c r="Q65" s="132">
        <f t="shared" si="12"/>
        <v>28826.730000000003</v>
      </c>
      <c r="R65" s="40"/>
      <c r="S65" s="39">
        <f t="shared" si="14"/>
        <v>2.6112887386153909E-2</v>
      </c>
      <c r="T65" s="1">
        <v>0.1</v>
      </c>
      <c r="AA65" s="1">
        <v>6</v>
      </c>
      <c r="AC65" s="1" t="s">
        <v>52</v>
      </c>
      <c r="AE65" s="1" t="s">
        <v>53</v>
      </c>
    </row>
    <row r="66" spans="1:31" x14ac:dyDescent="0.2">
      <c r="A66" s="1" t="s">
        <v>72</v>
      </c>
      <c r="C66" s="41">
        <v>44028.508999999998</v>
      </c>
      <c r="D66" s="41"/>
      <c r="E66" s="1">
        <f t="shared" si="8"/>
        <v>-4495.0037609245155</v>
      </c>
      <c r="F66" s="1">
        <f t="shared" si="9"/>
        <v>-4495</v>
      </c>
      <c r="G66" s="1">
        <f t="shared" si="10"/>
        <v>-1.2859999987995252E-3</v>
      </c>
      <c r="I66" s="1">
        <f t="shared" si="13"/>
        <v>-1.2859999987995252E-3</v>
      </c>
      <c r="P66" s="39">
        <f t="shared" si="11"/>
        <v>-0.16354161867163419</v>
      </c>
      <c r="Q66" s="132">
        <f t="shared" si="12"/>
        <v>29010.008999999998</v>
      </c>
      <c r="R66" s="40"/>
      <c r="S66" s="39">
        <f t="shared" si="14"/>
        <v>2.6326885790904333E-2</v>
      </c>
      <c r="T66" s="1">
        <v>0.1</v>
      </c>
      <c r="AA66" s="1">
        <v>6</v>
      </c>
      <c r="AC66" s="1" t="s">
        <v>52</v>
      </c>
      <c r="AE66" s="1" t="s">
        <v>53</v>
      </c>
    </row>
    <row r="67" spans="1:31" x14ac:dyDescent="0.2">
      <c r="A67" s="1" t="s">
        <v>73</v>
      </c>
      <c r="C67" s="41">
        <v>44133.493000000002</v>
      </c>
      <c r="D67" s="41"/>
      <c r="E67" s="1">
        <f t="shared" si="8"/>
        <v>-4187.9766226078773</v>
      </c>
      <c r="F67" s="1">
        <f t="shared" si="9"/>
        <v>-4188</v>
      </c>
      <c r="G67" s="1">
        <f t="shared" si="10"/>
        <v>7.9936000038287602E-3</v>
      </c>
      <c r="I67" s="1">
        <f t="shared" si="13"/>
        <v>7.9936000038287602E-3</v>
      </c>
      <c r="P67" s="39">
        <f t="shared" si="11"/>
        <v>-0.16354153336914881</v>
      </c>
      <c r="Q67" s="132">
        <f t="shared" si="12"/>
        <v>29114.993000000002</v>
      </c>
      <c r="R67" s="40"/>
      <c r="S67" s="39">
        <f t="shared" si="14"/>
        <v>2.9424301981285202E-2</v>
      </c>
      <c r="T67" s="1">
        <v>0.1</v>
      </c>
      <c r="AA67" s="1">
        <v>7</v>
      </c>
      <c r="AC67" s="1" t="s">
        <v>52</v>
      </c>
      <c r="AE67" s="1" t="s">
        <v>53</v>
      </c>
    </row>
    <row r="68" spans="1:31" x14ac:dyDescent="0.2">
      <c r="A68" s="1" t="s">
        <v>73</v>
      </c>
      <c r="B68" s="2" t="s">
        <v>56</v>
      </c>
      <c r="C68" s="41">
        <v>44135.383000000002</v>
      </c>
      <c r="D68" s="41"/>
      <c r="E68" s="1">
        <f t="shared" si="8"/>
        <v>-4182.4492918582555</v>
      </c>
      <c r="F68" s="1">
        <f t="shared" si="9"/>
        <v>-4182.5</v>
      </c>
      <c r="G68" s="1">
        <f t="shared" si="10"/>
        <v>1.7339000005449634E-2</v>
      </c>
      <c r="I68" s="1">
        <f t="shared" si="13"/>
        <v>1.7339000005449634E-2</v>
      </c>
      <c r="P68" s="39">
        <f t="shared" si="11"/>
        <v>-0.16354144746182514</v>
      </c>
      <c r="Q68" s="132">
        <f t="shared" si="12"/>
        <v>29116.883000000002</v>
      </c>
      <c r="R68" s="40"/>
      <c r="S68" s="39">
        <f t="shared" si="14"/>
        <v>3.2717736275961549E-2</v>
      </c>
      <c r="T68" s="1">
        <v>0.1</v>
      </c>
      <c r="AA68" s="1">
        <v>6</v>
      </c>
      <c r="AC68" s="1" t="s">
        <v>52</v>
      </c>
      <c r="AE68" s="1" t="s">
        <v>53</v>
      </c>
    </row>
    <row r="69" spans="1:31" x14ac:dyDescent="0.2">
      <c r="A69" s="1" t="s">
        <v>73</v>
      </c>
      <c r="C69" s="41">
        <v>44194.345999999998</v>
      </c>
      <c r="D69" s="41"/>
      <c r="E69" s="1">
        <f t="shared" si="8"/>
        <v>-4010.0111950381493</v>
      </c>
      <c r="F69" s="1">
        <f t="shared" si="9"/>
        <v>-4010</v>
      </c>
      <c r="G69" s="1">
        <f t="shared" si="10"/>
        <v>-3.8280000007944182E-3</v>
      </c>
      <c r="I69" s="1">
        <f t="shared" si="13"/>
        <v>-3.8280000007944182E-3</v>
      </c>
      <c r="P69" s="39">
        <f t="shared" si="11"/>
        <v>-0.16354164203890872</v>
      </c>
      <c r="Q69" s="132">
        <f t="shared" si="12"/>
        <v>29175.845999999998</v>
      </c>
      <c r="R69" s="40"/>
      <c r="S69" s="39">
        <f t="shared" si="14"/>
        <v>2.5508447453078915E-2</v>
      </c>
      <c r="T69" s="1">
        <v>0.1</v>
      </c>
      <c r="AA69" s="1">
        <v>7</v>
      </c>
      <c r="AC69" s="1" t="s">
        <v>52</v>
      </c>
      <c r="AE69" s="1" t="s">
        <v>53</v>
      </c>
    </row>
    <row r="70" spans="1:31" x14ac:dyDescent="0.2">
      <c r="A70" s="1" t="s">
        <v>74</v>
      </c>
      <c r="C70" s="41">
        <v>44375.565000000002</v>
      </c>
      <c r="D70" s="41"/>
      <c r="E70" s="1">
        <f t="shared" si="8"/>
        <v>-3480.0337605852596</v>
      </c>
      <c r="F70" s="1">
        <f t="shared" si="9"/>
        <v>-3480</v>
      </c>
      <c r="G70" s="1">
        <f t="shared" si="10"/>
        <v>-1.1543999993591569E-2</v>
      </c>
      <c r="I70" s="1">
        <f t="shared" si="13"/>
        <v>-1.1543999993591569E-2</v>
      </c>
      <c r="P70" s="39">
        <f t="shared" si="11"/>
        <v>-0.16354171296806702</v>
      </c>
      <c r="Q70" s="132">
        <f t="shared" si="12"/>
        <v>29357.065000000002</v>
      </c>
      <c r="R70" s="40"/>
      <c r="S70" s="39">
        <f t="shared" si="14"/>
        <v>2.3103304749471022E-2</v>
      </c>
      <c r="T70" s="1">
        <v>0.1</v>
      </c>
      <c r="AA70" s="1">
        <v>6</v>
      </c>
      <c r="AC70" s="1" t="s">
        <v>52</v>
      </c>
      <c r="AE70" s="1" t="s">
        <v>53</v>
      </c>
    </row>
    <row r="71" spans="1:31" x14ac:dyDescent="0.2">
      <c r="A71" s="1" t="s">
        <v>75</v>
      </c>
      <c r="C71" s="41">
        <v>44516.451999999997</v>
      </c>
      <c r="D71" s="41"/>
      <c r="E71" s="1">
        <f t="shared" si="8"/>
        <v>-3068.0078096211787</v>
      </c>
      <c r="F71" s="1">
        <f t="shared" si="9"/>
        <v>-3068</v>
      </c>
      <c r="G71" s="1">
        <f t="shared" si="10"/>
        <v>-2.6703999974415638E-3</v>
      </c>
      <c r="I71" s="1">
        <f t="shared" si="13"/>
        <v>-2.6703999974415638E-3</v>
      </c>
      <c r="P71" s="39">
        <f t="shared" si="11"/>
        <v>-0.16354163139769798</v>
      </c>
      <c r="Q71" s="132">
        <f t="shared" si="12"/>
        <v>29497.951999999997</v>
      </c>
      <c r="R71" s="40"/>
      <c r="S71" s="39">
        <f t="shared" si="14"/>
        <v>2.5879553092234844E-2</v>
      </c>
      <c r="T71" s="1">
        <v>0.1</v>
      </c>
      <c r="AA71" s="1">
        <v>6</v>
      </c>
      <c r="AC71" s="1" t="s">
        <v>52</v>
      </c>
      <c r="AE71" s="1" t="s">
        <v>53</v>
      </c>
    </row>
    <row r="72" spans="1:31" x14ac:dyDescent="0.2">
      <c r="A72" s="1" t="s">
        <v>75</v>
      </c>
      <c r="B72" s="2" t="s">
        <v>56</v>
      </c>
      <c r="C72" s="41">
        <v>44569.296000000002</v>
      </c>
      <c r="D72" s="41"/>
      <c r="E72" s="1">
        <f t="shared" si="8"/>
        <v>-2913.4648116671551</v>
      </c>
      <c r="F72" s="1">
        <f t="shared" si="9"/>
        <v>-2913.5</v>
      </c>
      <c r="G72" s="1">
        <f t="shared" si="10"/>
        <v>1.2032200007524807E-2</v>
      </c>
      <c r="I72" s="1">
        <f t="shared" si="13"/>
        <v>1.2032200007524807E-2</v>
      </c>
      <c r="P72" s="39">
        <f t="shared" si="11"/>
        <v>-0.16354149624442987</v>
      </c>
      <c r="Q72" s="132">
        <f t="shared" si="12"/>
        <v>29550.796000000002</v>
      </c>
      <c r="R72" s="40"/>
      <c r="S72" s="39">
        <f t="shared" si="14"/>
        <v>3.0826122815573644E-2</v>
      </c>
      <c r="T72" s="1">
        <v>0.1</v>
      </c>
      <c r="AA72" s="1">
        <v>6</v>
      </c>
      <c r="AC72" s="1" t="s">
        <v>52</v>
      </c>
      <c r="AE72" s="1" t="s">
        <v>53</v>
      </c>
    </row>
    <row r="73" spans="1:31" x14ac:dyDescent="0.2">
      <c r="A73" s="1" t="s">
        <v>76</v>
      </c>
      <c r="C73" s="41">
        <v>44575.271000000001</v>
      </c>
      <c r="D73" s="41"/>
      <c r="E73" s="1">
        <f t="shared" si="8"/>
        <v>-2895.9908427629275</v>
      </c>
      <c r="F73" s="1">
        <f t="shared" si="9"/>
        <v>-2896</v>
      </c>
      <c r="G73" s="1">
        <f t="shared" si="10"/>
        <v>3.1312000064644963E-3</v>
      </c>
      <c r="I73" s="1">
        <f t="shared" si="13"/>
        <v>3.1312000064644963E-3</v>
      </c>
      <c r="P73" s="39">
        <f t="shared" si="11"/>
        <v>-0.163541578066633</v>
      </c>
      <c r="Q73" s="132">
        <f t="shared" si="12"/>
        <v>29556.771000000001</v>
      </c>
      <c r="R73" s="40"/>
      <c r="S73" s="39">
        <f t="shared" si="14"/>
        <v>2.7779814950604009E-2</v>
      </c>
      <c r="T73" s="1">
        <v>0.1</v>
      </c>
      <c r="AA73" s="1">
        <v>7</v>
      </c>
      <c r="AC73" s="1" t="s">
        <v>52</v>
      </c>
      <c r="AE73" s="1" t="s">
        <v>53</v>
      </c>
    </row>
    <row r="74" spans="1:31" x14ac:dyDescent="0.2">
      <c r="A74" s="1" t="s">
        <v>76</v>
      </c>
      <c r="B74" s="2" t="s">
        <v>56</v>
      </c>
      <c r="C74" s="41">
        <v>44582.269</v>
      </c>
      <c r="D74" s="41"/>
      <c r="E74" s="1">
        <f t="shared" si="8"/>
        <v>-2875.5250964212028</v>
      </c>
      <c r="F74" s="1">
        <f t="shared" si="9"/>
        <v>-2875.5</v>
      </c>
      <c r="G74" s="1">
        <f t="shared" si="10"/>
        <v>-8.5813999976380728E-3</v>
      </c>
      <c r="I74" s="1">
        <f t="shared" si="13"/>
        <v>-8.5813999976380728E-3</v>
      </c>
      <c r="P74" s="39">
        <f t="shared" si="11"/>
        <v>-0.16354168573443031</v>
      </c>
      <c r="Q74" s="132">
        <f t="shared" si="12"/>
        <v>29563.769</v>
      </c>
      <c r="R74" s="40"/>
      <c r="S74" s="39">
        <f t="shared" si="14"/>
        <v>2.4012690155628298E-2</v>
      </c>
      <c r="T74" s="1">
        <v>0.1</v>
      </c>
      <c r="AA74" s="1">
        <v>6</v>
      </c>
      <c r="AC74" s="1" t="s">
        <v>52</v>
      </c>
      <c r="AE74" s="1" t="s">
        <v>53</v>
      </c>
    </row>
    <row r="75" spans="1:31" x14ac:dyDescent="0.2">
      <c r="A75" s="1" t="s">
        <v>77</v>
      </c>
      <c r="B75" s="2" t="s">
        <v>56</v>
      </c>
      <c r="C75" s="41">
        <v>44737.442999999999</v>
      </c>
      <c r="D75" s="41"/>
      <c r="E75" s="1">
        <f t="shared" si="8"/>
        <v>-2421.7166193090343</v>
      </c>
      <c r="F75" s="1">
        <f t="shared" si="9"/>
        <v>-2421.5</v>
      </c>
      <c r="G75" s="1">
        <f t="shared" si="10"/>
        <v>-7.407019999664044E-2</v>
      </c>
      <c r="I75" s="1">
        <f t="shared" si="13"/>
        <v>-7.407019999664044E-2</v>
      </c>
      <c r="P75" s="39">
        <f t="shared" si="11"/>
        <v>-0.16354228773943966</v>
      </c>
      <c r="Q75" s="132">
        <f t="shared" si="12"/>
        <v>29718.942999999999</v>
      </c>
      <c r="R75" s="40"/>
      <c r="S75" s="39">
        <f t="shared" si="14"/>
        <v>8.0052544850551625E-3</v>
      </c>
      <c r="T75" s="1">
        <v>0.1</v>
      </c>
      <c r="AA75" s="1">
        <v>5</v>
      </c>
      <c r="AC75" s="1" t="s">
        <v>52</v>
      </c>
      <c r="AE75" s="1" t="s">
        <v>53</v>
      </c>
    </row>
    <row r="76" spans="1:31" x14ac:dyDescent="0.2">
      <c r="A76" s="35" t="s">
        <v>78</v>
      </c>
      <c r="B76" s="36" t="s">
        <v>56</v>
      </c>
      <c r="C76" s="37">
        <v>44787.442999999999</v>
      </c>
      <c r="D76" s="37" t="s">
        <v>55</v>
      </c>
      <c r="E76" s="38">
        <f t="shared" si="8"/>
        <v>-2275.4909381020757</v>
      </c>
      <c r="F76" s="1">
        <f t="shared" si="9"/>
        <v>-2275.5</v>
      </c>
      <c r="G76" s="1">
        <f t="shared" si="10"/>
        <v>3.0986000056145713E-3</v>
      </c>
      <c r="I76" s="1">
        <f t="shared" si="13"/>
        <v>3.0986000056145713E-3</v>
      </c>
      <c r="O76" s="1">
        <f ca="1">+C$11+C$12*$F76</f>
        <v>-4.4458922304506487E-2</v>
      </c>
      <c r="P76" s="39">
        <f t="shared" si="11"/>
        <v>-0.16354157836630767</v>
      </c>
      <c r="Q76" s="132">
        <f t="shared" si="12"/>
        <v>29768.942999999999</v>
      </c>
      <c r="R76" s="40"/>
      <c r="S76" s="39">
        <f t="shared" si="14"/>
        <v>2.776894904782606E-2</v>
      </c>
      <c r="T76" s="1">
        <v>0.1</v>
      </c>
      <c r="AA76" s="1">
        <v>6</v>
      </c>
      <c r="AC76" s="1" t="s">
        <v>52</v>
      </c>
      <c r="AE76" s="1" t="s">
        <v>53</v>
      </c>
    </row>
    <row r="77" spans="1:31" x14ac:dyDescent="0.2">
      <c r="A77" s="1" t="s">
        <v>77</v>
      </c>
      <c r="C77" s="41">
        <v>44793.423999999999</v>
      </c>
      <c r="D77" s="41"/>
      <c r="E77" s="1">
        <f t="shared" si="8"/>
        <v>-2257.9994221161</v>
      </c>
      <c r="F77" s="1">
        <f t="shared" si="9"/>
        <v>-2258</v>
      </c>
      <c r="G77" s="1">
        <f t="shared" si="10"/>
        <v>1.976000057766214E-4</v>
      </c>
      <c r="I77" s="1">
        <f t="shared" si="13"/>
        <v>1.976000057766214E-4</v>
      </c>
      <c r="P77" s="39">
        <f t="shared" si="11"/>
        <v>-0.16354160503367737</v>
      </c>
      <c r="Q77" s="132">
        <f t="shared" si="12"/>
        <v>29774.923999999999</v>
      </c>
      <c r="R77" s="40"/>
      <c r="S77" s="39">
        <f t="shared" si="14"/>
        <v>2.6810527266952357E-2</v>
      </c>
      <c r="T77" s="1">
        <v>0.1</v>
      </c>
      <c r="AA77" s="1">
        <v>6</v>
      </c>
      <c r="AC77" s="1" t="s">
        <v>52</v>
      </c>
      <c r="AE77" s="1" t="s">
        <v>53</v>
      </c>
    </row>
    <row r="78" spans="1:31" x14ac:dyDescent="0.2">
      <c r="A78" s="1" t="s">
        <v>77</v>
      </c>
      <c r="B78" s="2" t="s">
        <v>56</v>
      </c>
      <c r="C78" s="41">
        <v>44874.294000000002</v>
      </c>
      <c r="D78" s="41"/>
      <c r="E78" s="1">
        <f t="shared" si="8"/>
        <v>-2021.4940053319579</v>
      </c>
      <c r="F78" s="1">
        <f t="shared" si="9"/>
        <v>-2021.5</v>
      </c>
      <c r="G78" s="1">
        <f t="shared" si="10"/>
        <v>2.0498000085353851E-3</v>
      </c>
      <c r="I78" s="1">
        <f t="shared" si="13"/>
        <v>2.0498000085353851E-3</v>
      </c>
      <c r="P78" s="39">
        <f t="shared" si="11"/>
        <v>-0.16354158800737503</v>
      </c>
      <c r="Q78" s="132">
        <f t="shared" si="12"/>
        <v>29855.794000000002</v>
      </c>
      <c r="R78" s="40"/>
      <c r="S78" s="39">
        <f t="shared" si="14"/>
        <v>2.74205077850358E-2</v>
      </c>
      <c r="T78" s="1">
        <v>0.1</v>
      </c>
      <c r="AA78" s="1">
        <v>4</v>
      </c>
      <c r="AC78" s="1" t="s">
        <v>52</v>
      </c>
      <c r="AE78" s="1" t="s">
        <v>53</v>
      </c>
    </row>
    <row r="79" spans="1:31" x14ac:dyDescent="0.2">
      <c r="A79" s="1" t="s">
        <v>77</v>
      </c>
      <c r="B79" s="2" t="s">
        <v>56</v>
      </c>
      <c r="C79" s="41">
        <v>44878.392999999996</v>
      </c>
      <c r="D79" s="41"/>
      <c r="E79" s="1">
        <f t="shared" si="8"/>
        <v>-2009.5064239866267</v>
      </c>
      <c r="F79" s="1">
        <f t="shared" si="9"/>
        <v>-2009.5</v>
      </c>
      <c r="G79" s="1">
        <f t="shared" si="10"/>
        <v>-2.1965999985695817E-3</v>
      </c>
      <c r="I79" s="1">
        <f t="shared" si="13"/>
        <v>-2.1965999985695817E-3</v>
      </c>
      <c r="P79" s="39">
        <f t="shared" si="11"/>
        <v>-0.1635416270423028</v>
      </c>
      <c r="Q79" s="132">
        <f t="shared" si="12"/>
        <v>29859.892999999996</v>
      </c>
      <c r="R79" s="40"/>
      <c r="S79" s="39">
        <f t="shared" si="14"/>
        <v>2.6032217751743001E-2</v>
      </c>
      <c r="T79" s="1">
        <v>0.1</v>
      </c>
      <c r="AA79" s="1">
        <v>6</v>
      </c>
      <c r="AC79" s="1" t="s">
        <v>52</v>
      </c>
      <c r="AE79" s="1" t="s">
        <v>53</v>
      </c>
    </row>
    <row r="80" spans="1:31" x14ac:dyDescent="0.2">
      <c r="A80" s="1" t="s">
        <v>79</v>
      </c>
      <c r="C80" s="41">
        <v>44897.374000000003</v>
      </c>
      <c r="D80" s="41"/>
      <c r="E80" s="1">
        <f t="shared" si="8"/>
        <v>-1953.9962308868207</v>
      </c>
      <c r="F80" s="1">
        <f t="shared" si="9"/>
        <v>-1954</v>
      </c>
      <c r="G80" s="1">
        <f t="shared" si="10"/>
        <v>1.2888000055681914E-3</v>
      </c>
      <c r="I80" s="1">
        <f t="shared" si="13"/>
        <v>1.2888000055681914E-3</v>
      </c>
      <c r="P80" s="39">
        <f t="shared" si="11"/>
        <v>-0.16354159500284846</v>
      </c>
      <c r="Q80" s="132">
        <f t="shared" si="12"/>
        <v>29878.874000000003</v>
      </c>
      <c r="R80" s="40"/>
      <c r="S80" s="39">
        <f t="shared" si="14"/>
        <v>2.7169059118630663E-2</v>
      </c>
      <c r="T80" s="1">
        <v>0.1</v>
      </c>
      <c r="AA80" s="1">
        <v>6</v>
      </c>
      <c r="AC80" s="1" t="s">
        <v>52</v>
      </c>
      <c r="AE80" s="1" t="s">
        <v>53</v>
      </c>
    </row>
    <row r="81" spans="1:31" x14ac:dyDescent="0.2">
      <c r="A81" s="35" t="s">
        <v>80</v>
      </c>
      <c r="B81" s="36" t="s">
        <v>56</v>
      </c>
      <c r="C81" s="37">
        <v>44902.326000000001</v>
      </c>
      <c r="D81" s="37" t="s">
        <v>55</v>
      </c>
      <c r="E81" s="38">
        <f t="shared" si="8"/>
        <v>-1939.5140394200907</v>
      </c>
      <c r="F81" s="1">
        <f t="shared" si="9"/>
        <v>-1939.5</v>
      </c>
      <c r="G81" s="1">
        <f t="shared" si="10"/>
        <v>-4.800599992449861E-3</v>
      </c>
      <c r="I81" s="1">
        <f t="shared" si="13"/>
        <v>-4.800599992449861E-3</v>
      </c>
      <c r="O81" s="1">
        <f ca="1">+C$11+C$12*$F81</f>
        <v>-4.4258630638548041E-2</v>
      </c>
      <c r="P81" s="39">
        <f t="shared" si="11"/>
        <v>-0.16354165097951151</v>
      </c>
      <c r="Q81" s="132">
        <f t="shared" si="12"/>
        <v>29883.826000000001</v>
      </c>
      <c r="R81" s="40"/>
      <c r="S81" s="39">
        <f t="shared" si="14"/>
        <v>2.5198721268476908E-2</v>
      </c>
      <c r="T81" s="1">
        <v>0.1</v>
      </c>
      <c r="AA81" s="1">
        <v>7</v>
      </c>
      <c r="AC81" s="1" t="s">
        <v>52</v>
      </c>
      <c r="AE81" s="1" t="s">
        <v>53</v>
      </c>
    </row>
    <row r="82" spans="1:31" x14ac:dyDescent="0.2">
      <c r="A82" s="1" t="s">
        <v>79</v>
      </c>
      <c r="B82" s="2" t="s">
        <v>56</v>
      </c>
      <c r="C82" s="41">
        <v>44927.285000000003</v>
      </c>
      <c r="D82" s="41"/>
      <c r="E82" s="1">
        <f t="shared" si="8"/>
        <v>-1866.5211038751938</v>
      </c>
      <c r="F82" s="1">
        <f t="shared" si="9"/>
        <v>-1866.5</v>
      </c>
      <c r="G82" s="1">
        <f t="shared" si="10"/>
        <v>-7.2161999923991971E-3</v>
      </c>
      <c r="I82" s="1">
        <f t="shared" si="13"/>
        <v>-7.2161999923991971E-3</v>
      </c>
      <c r="P82" s="39">
        <f t="shared" si="11"/>
        <v>-0.16354167318485954</v>
      </c>
      <c r="Q82" s="132">
        <f t="shared" si="12"/>
        <v>29908.785000000003</v>
      </c>
      <c r="R82" s="40"/>
      <c r="S82" s="39">
        <f t="shared" si="14"/>
        <v>2.4437653568846637E-2</v>
      </c>
      <c r="T82" s="1">
        <v>0.1</v>
      </c>
      <c r="AA82" s="1">
        <v>8</v>
      </c>
      <c r="AC82" s="1" t="s">
        <v>52</v>
      </c>
      <c r="AE82" s="1" t="s">
        <v>53</v>
      </c>
    </row>
    <row r="83" spans="1:31" x14ac:dyDescent="0.2">
      <c r="A83" s="1" t="s">
        <v>79</v>
      </c>
      <c r="B83" s="2" t="s">
        <v>56</v>
      </c>
      <c r="C83" s="41">
        <v>44932.326000000001</v>
      </c>
      <c r="D83" s="41"/>
      <c r="E83" s="1">
        <f t="shared" si="8"/>
        <v>-1851.7786306959158</v>
      </c>
      <c r="F83" s="1">
        <f t="shared" si="9"/>
        <v>-1852</v>
      </c>
      <c r="G83" s="1">
        <f t="shared" si="10"/>
        <v>7.5694400002248585E-2</v>
      </c>
      <c r="I83" s="1">
        <f t="shared" si="13"/>
        <v>7.5694400002248585E-2</v>
      </c>
      <c r="P83" s="39">
        <f t="shared" si="11"/>
        <v>-0.16354091103207316</v>
      </c>
      <c r="Q83" s="132">
        <f t="shared" si="12"/>
        <v>29913.826000000001</v>
      </c>
      <c r="R83" s="40"/>
      <c r="S83" s="39">
        <f t="shared" si="14"/>
        <v>5.7233534045688671E-2</v>
      </c>
      <c r="T83" s="1">
        <v>0.1</v>
      </c>
      <c r="AA83" s="1">
        <v>6</v>
      </c>
      <c r="AC83" s="1" t="s">
        <v>52</v>
      </c>
      <c r="AE83" s="1" t="s">
        <v>53</v>
      </c>
    </row>
    <row r="84" spans="1:31" x14ac:dyDescent="0.2">
      <c r="A84" s="1" t="s">
        <v>81</v>
      </c>
      <c r="C84" s="41">
        <v>45116.542000000001</v>
      </c>
      <c r="D84" s="41"/>
      <c r="E84" s="1">
        <f t="shared" si="8"/>
        <v>-1313.0364289114934</v>
      </c>
      <c r="F84" s="1">
        <f t="shared" si="9"/>
        <v>-1313</v>
      </c>
      <c r="G84" s="1">
        <f t="shared" si="10"/>
        <v>-1.2456399992515799E-2</v>
      </c>
      <c r="I84" s="1">
        <f t="shared" si="13"/>
        <v>-1.2456399992515799E-2</v>
      </c>
      <c r="P84" s="39">
        <f t="shared" si="11"/>
        <v>-0.16354172135528491</v>
      </c>
      <c r="Q84" s="132">
        <f t="shared" si="12"/>
        <v>30098.042000000001</v>
      </c>
      <c r="R84" s="40"/>
      <c r="S84" s="39">
        <f t="shared" si="14"/>
        <v>2.2826774331291218E-2</v>
      </c>
      <c r="T84" s="1">
        <v>0.1</v>
      </c>
      <c r="AA84" s="1">
        <v>6</v>
      </c>
      <c r="AC84" s="1" t="s">
        <v>52</v>
      </c>
      <c r="AE84" s="1" t="s">
        <v>53</v>
      </c>
    </row>
    <row r="85" spans="1:31" x14ac:dyDescent="0.2">
      <c r="A85" s="1" t="s">
        <v>82</v>
      </c>
      <c r="C85" s="41">
        <v>45169.53</v>
      </c>
      <c r="D85" s="41"/>
      <c r="E85" s="1">
        <f t="shared" ref="E85:E116" si="15">+(C85-C$7)/C$8</f>
        <v>-1158.0723009956143</v>
      </c>
      <c r="F85" s="1">
        <f t="shared" ref="F85:F116" si="16">ROUND(2*E85,0)/2</f>
        <v>-1158</v>
      </c>
      <c r="G85" s="1">
        <f t="shared" ref="G85:G116" si="17">+C85-(C$7+F85*C$8)</f>
        <v>-2.472239999769954E-2</v>
      </c>
      <c r="I85" s="1">
        <f t="shared" si="13"/>
        <v>-2.472239999769954E-2</v>
      </c>
      <c r="P85" s="39">
        <f t="shared" ref="P85:P116" si="18">+D$11+D$12*G85+D$13*G85^2</f>
        <v>-0.16354183411025797</v>
      </c>
      <c r="Q85" s="132">
        <f t="shared" ref="Q85:Q116" si="19">+C85-15018.5</f>
        <v>30151.03</v>
      </c>
      <c r="R85" s="40"/>
      <c r="S85" s="39">
        <f t="shared" si="14"/>
        <v>1.9270835287330951E-2</v>
      </c>
      <c r="T85" s="1">
        <v>0.1</v>
      </c>
      <c r="AA85" s="1">
        <v>6</v>
      </c>
      <c r="AC85" s="1" t="s">
        <v>52</v>
      </c>
      <c r="AE85" s="1" t="s">
        <v>53</v>
      </c>
    </row>
    <row r="86" spans="1:31" x14ac:dyDescent="0.2">
      <c r="A86" s="1" t="s">
        <v>83</v>
      </c>
      <c r="B86" s="2" t="s">
        <v>56</v>
      </c>
      <c r="C86" s="41">
        <v>45224.438000000002</v>
      </c>
      <c r="D86" s="41"/>
      <c r="E86" s="1">
        <f t="shared" si="15"/>
        <v>-997.49310692137169</v>
      </c>
      <c r="F86" s="1">
        <f t="shared" si="16"/>
        <v>-997.5</v>
      </c>
      <c r="G86" s="1">
        <f t="shared" si="17"/>
        <v>2.3570000048493966E-3</v>
      </c>
      <c r="I86" s="1">
        <f t="shared" ref="I86:I93" si="20">G86</f>
        <v>2.3570000048493966E-3</v>
      </c>
      <c r="P86" s="39">
        <f t="shared" si="18"/>
        <v>-0.16354158518344683</v>
      </c>
      <c r="Q86" s="132">
        <f t="shared" si="19"/>
        <v>30205.938000000002</v>
      </c>
      <c r="R86" s="40"/>
      <c r="S86" s="39">
        <f t="shared" si="14"/>
        <v>2.752234056747838E-2</v>
      </c>
      <c r="T86" s="1">
        <v>0.1</v>
      </c>
      <c r="AA86" s="1">
        <v>6</v>
      </c>
      <c r="AC86" s="1" t="s">
        <v>52</v>
      </c>
      <c r="AE86" s="1" t="s">
        <v>53</v>
      </c>
    </row>
    <row r="87" spans="1:31" x14ac:dyDescent="0.2">
      <c r="A87" s="1" t="s">
        <v>83</v>
      </c>
      <c r="C87" s="41">
        <v>45231.45</v>
      </c>
      <c r="D87" s="41"/>
      <c r="E87" s="1">
        <f t="shared" si="15"/>
        <v>-976.98641738892206</v>
      </c>
      <c r="F87" s="1">
        <f t="shared" si="16"/>
        <v>-977</v>
      </c>
      <c r="G87" s="1">
        <f t="shared" si="17"/>
        <v>4.644400003599003E-3</v>
      </c>
      <c r="I87" s="1">
        <f t="shared" si="20"/>
        <v>4.644400003599003E-3</v>
      </c>
      <c r="P87" s="39">
        <f t="shared" si="18"/>
        <v>-0.16354156415658103</v>
      </c>
      <c r="Q87" s="132">
        <f t="shared" si="19"/>
        <v>30212.949999999997</v>
      </c>
      <c r="R87" s="40"/>
      <c r="S87" s="39">
        <f t="shared" si="14"/>
        <v>2.8286518540489362E-2</v>
      </c>
      <c r="T87" s="1">
        <v>0.1</v>
      </c>
      <c r="AA87" s="1">
        <v>6</v>
      </c>
      <c r="AC87" s="1" t="s">
        <v>52</v>
      </c>
      <c r="AE87" s="1" t="s">
        <v>53</v>
      </c>
    </row>
    <row r="88" spans="1:31" x14ac:dyDescent="0.2">
      <c r="A88" s="1" t="s">
        <v>83</v>
      </c>
      <c r="B88" s="2" t="s">
        <v>56</v>
      </c>
      <c r="C88" s="41">
        <v>45236.415000000001</v>
      </c>
      <c r="D88" s="41"/>
      <c r="E88" s="1">
        <f t="shared" si="15"/>
        <v>-962.46620724505999</v>
      </c>
      <c r="F88" s="1">
        <f t="shared" si="16"/>
        <v>-962.5</v>
      </c>
      <c r="G88" s="1">
        <f t="shared" si="17"/>
        <v>1.155500000459142E-2</v>
      </c>
      <c r="I88" s="1">
        <f t="shared" si="20"/>
        <v>1.155500000459142E-2</v>
      </c>
      <c r="P88" s="39">
        <f t="shared" si="18"/>
        <v>-0.16354150063107747</v>
      </c>
      <c r="Q88" s="132">
        <f t="shared" si="19"/>
        <v>30217.915000000001</v>
      </c>
      <c r="R88" s="40"/>
      <c r="S88" s="39">
        <f t="shared" ref="S88:S120" si="21">+(P88-G88)^2</f>
        <v>3.0658784534856799E-2</v>
      </c>
      <c r="T88" s="1">
        <v>0.1</v>
      </c>
      <c r="AA88" s="1">
        <v>7</v>
      </c>
    </row>
    <row r="89" spans="1:31" x14ac:dyDescent="0.2">
      <c r="A89" s="1" t="s">
        <v>83</v>
      </c>
      <c r="B89" s="2" t="s">
        <v>56</v>
      </c>
      <c r="C89" s="41">
        <v>45238.463000000003</v>
      </c>
      <c r="D89" s="41"/>
      <c r="E89" s="1">
        <f t="shared" si="15"/>
        <v>-956.47680334281563</v>
      </c>
      <c r="F89" s="1">
        <f t="shared" si="16"/>
        <v>-956.5</v>
      </c>
      <c r="G89" s="1">
        <f t="shared" si="17"/>
        <v>7.9318000061903149E-3</v>
      </c>
      <c r="I89" s="1">
        <f t="shared" si="20"/>
        <v>7.9318000061903149E-3</v>
      </c>
      <c r="P89" s="39">
        <f t="shared" si="18"/>
        <v>-0.1635415339372436</v>
      </c>
      <c r="Q89" s="132">
        <f t="shared" si="19"/>
        <v>30219.963000000003</v>
      </c>
      <c r="R89" s="40"/>
      <c r="S89" s="39">
        <f t="shared" si="21"/>
        <v>2.9403104253676406E-2</v>
      </c>
      <c r="T89" s="1">
        <v>0.1</v>
      </c>
      <c r="AA89" s="1">
        <v>6</v>
      </c>
      <c r="AC89" s="1" t="s">
        <v>84</v>
      </c>
      <c r="AE89" s="1" t="s">
        <v>53</v>
      </c>
    </row>
    <row r="90" spans="1:31" x14ac:dyDescent="0.2">
      <c r="A90" s="1" t="s">
        <v>85</v>
      </c>
      <c r="B90" s="2" t="s">
        <v>56</v>
      </c>
      <c r="C90" s="41">
        <v>45263.406000000003</v>
      </c>
      <c r="D90" s="41"/>
      <c r="E90" s="1">
        <f t="shared" si="15"/>
        <v>-883.53066001591435</v>
      </c>
      <c r="F90" s="1">
        <f t="shared" si="16"/>
        <v>-883.5</v>
      </c>
      <c r="G90" s="1">
        <f t="shared" si="17"/>
        <v>-1.048379999701865E-2</v>
      </c>
      <c r="I90" s="1">
        <f t="shared" si="20"/>
        <v>-1.048379999701865E-2</v>
      </c>
      <c r="P90" s="39">
        <f t="shared" si="18"/>
        <v>-0.16354170322220107</v>
      </c>
      <c r="Q90" s="132">
        <f t="shared" si="19"/>
        <v>30244.906000000003</v>
      </c>
      <c r="R90" s="40"/>
      <c r="S90" s="39">
        <f t="shared" si="21"/>
        <v>2.3426721739689307E-2</v>
      </c>
      <c r="T90" s="1">
        <v>0.1</v>
      </c>
      <c r="AC90" s="1" t="s">
        <v>52</v>
      </c>
      <c r="AE90" s="1" t="s">
        <v>53</v>
      </c>
    </row>
    <row r="91" spans="1:31" x14ac:dyDescent="0.2">
      <c r="A91" s="1" t="s">
        <v>86</v>
      </c>
      <c r="C91" s="41">
        <v>45277.233999999997</v>
      </c>
      <c r="D91" s="41"/>
      <c r="E91" s="1">
        <f t="shared" si="15"/>
        <v>-843.09048562133535</v>
      </c>
      <c r="F91" s="1">
        <f t="shared" si="16"/>
        <v>-843</v>
      </c>
      <c r="G91" s="1">
        <f t="shared" si="17"/>
        <v>-3.094039999996312E-2</v>
      </c>
      <c r="I91" s="1">
        <f t="shared" si="20"/>
        <v>-3.094039999996312E-2</v>
      </c>
      <c r="P91" s="39">
        <f t="shared" si="18"/>
        <v>-0.16354189126912289</v>
      </c>
      <c r="Q91" s="132">
        <f t="shared" si="19"/>
        <v>30258.733999999997</v>
      </c>
      <c r="R91" s="40"/>
      <c r="S91" s="39">
        <f t="shared" si="21"/>
        <v>1.7583155486805054E-2</v>
      </c>
      <c r="T91" s="1">
        <v>0.1</v>
      </c>
      <c r="AA91" s="1">
        <v>6</v>
      </c>
      <c r="AC91" s="1" t="s">
        <v>52</v>
      </c>
      <c r="AE91" s="1" t="s">
        <v>53</v>
      </c>
    </row>
    <row r="92" spans="1:31" x14ac:dyDescent="0.2">
      <c r="A92" s="1" t="s">
        <v>87</v>
      </c>
      <c r="B92" s="2" t="s">
        <v>56</v>
      </c>
      <c r="C92" s="41">
        <v>45519.538</v>
      </c>
      <c r="D92" s="41"/>
      <c r="E92" s="1">
        <f t="shared" si="15"/>
        <v>-134.46913643790708</v>
      </c>
      <c r="F92" s="1">
        <f t="shared" si="16"/>
        <v>-134.5</v>
      </c>
      <c r="G92" s="1">
        <f t="shared" si="17"/>
        <v>1.0553400003118441E-2</v>
      </c>
      <c r="I92" s="1">
        <f t="shared" si="20"/>
        <v>1.0553400003118441E-2</v>
      </c>
      <c r="P92" s="39">
        <f t="shared" si="18"/>
        <v>-0.16354150983825749</v>
      </c>
      <c r="Q92" s="132">
        <f t="shared" si="19"/>
        <v>30501.038</v>
      </c>
      <c r="R92" s="40"/>
      <c r="S92" s="39">
        <f t="shared" si="21"/>
        <v>3.0309037632676814E-2</v>
      </c>
      <c r="T92" s="1">
        <v>0.1</v>
      </c>
      <c r="AA92" s="1">
        <v>7</v>
      </c>
      <c r="AC92" s="1" t="s">
        <v>52</v>
      </c>
      <c r="AE92" s="1" t="s">
        <v>53</v>
      </c>
    </row>
    <row r="93" spans="1:31" x14ac:dyDescent="0.2">
      <c r="A93" s="1" t="s">
        <v>88</v>
      </c>
      <c r="C93" s="41">
        <v>45561.421000000002</v>
      </c>
      <c r="D93" s="41"/>
      <c r="E93" s="1">
        <f t="shared" si="15"/>
        <v>-11.981732318081495</v>
      </c>
      <c r="F93" s="1">
        <f t="shared" si="16"/>
        <v>-12</v>
      </c>
      <c r="G93" s="1">
        <f t="shared" si="17"/>
        <v>6.2464000075124204E-3</v>
      </c>
      <c r="I93" s="1">
        <f t="shared" si="20"/>
        <v>6.2464000075124204E-3</v>
      </c>
      <c r="P93" s="39">
        <f t="shared" si="18"/>
        <v>-0.16354154943023802</v>
      </c>
      <c r="Q93" s="132">
        <f t="shared" si="19"/>
        <v>30542.921000000002</v>
      </c>
      <c r="R93" s="40"/>
      <c r="S93" s="39">
        <f t="shared" si="21"/>
        <v>2.8827947774276101E-2</v>
      </c>
      <c r="T93" s="1">
        <v>0.1</v>
      </c>
      <c r="AA93" s="1">
        <v>4</v>
      </c>
      <c r="AC93" s="1" t="s">
        <v>52</v>
      </c>
      <c r="AE93" s="1" t="s">
        <v>53</v>
      </c>
    </row>
    <row r="94" spans="1:31" x14ac:dyDescent="0.2">
      <c r="A94" s="1" t="s">
        <v>89</v>
      </c>
      <c r="C94" s="41">
        <v>45565.517999999996</v>
      </c>
      <c r="D94" s="41" t="s">
        <v>18</v>
      </c>
      <c r="E94" s="1">
        <f t="shared" si="15"/>
        <v>0</v>
      </c>
      <c r="F94" s="1">
        <f t="shared" si="16"/>
        <v>0</v>
      </c>
      <c r="G94" s="1">
        <f t="shared" si="17"/>
        <v>0</v>
      </c>
      <c r="H94" s="1">
        <f>G94</f>
        <v>0</v>
      </c>
      <c r="P94" s="39">
        <f t="shared" si="18"/>
        <v>-0.16354160685011057</v>
      </c>
      <c r="Q94" s="132">
        <f t="shared" si="19"/>
        <v>30547.017999999996</v>
      </c>
      <c r="R94" s="40"/>
      <c r="S94" s="39">
        <f t="shared" si="21"/>
        <v>2.6745857171116133E-2</v>
      </c>
      <c r="T94" s="1">
        <v>0.1</v>
      </c>
      <c r="AA94" s="1">
        <v>7</v>
      </c>
      <c r="AC94" s="1" t="s">
        <v>52</v>
      </c>
      <c r="AE94" s="1" t="s">
        <v>53</v>
      </c>
    </row>
    <row r="95" spans="1:31" x14ac:dyDescent="0.2">
      <c r="A95" s="1" t="s">
        <v>88</v>
      </c>
      <c r="B95" s="2" t="s">
        <v>56</v>
      </c>
      <c r="C95" s="41">
        <v>45579.377</v>
      </c>
      <c r="D95" s="41"/>
      <c r="E95" s="1">
        <f t="shared" si="15"/>
        <v>40.530834316956494</v>
      </c>
      <c r="F95" s="1">
        <f t="shared" si="16"/>
        <v>40.5</v>
      </c>
      <c r="G95" s="1">
        <f t="shared" si="17"/>
        <v>1.0543400007009041E-2</v>
      </c>
      <c r="I95" s="1">
        <f t="shared" ref="I95:I110" si="22">G95</f>
        <v>1.0543400007009041E-2</v>
      </c>
      <c r="P95" s="39">
        <f t="shared" si="18"/>
        <v>-0.16354150993018218</v>
      </c>
      <c r="Q95" s="132">
        <f t="shared" si="19"/>
        <v>30560.877</v>
      </c>
      <c r="R95" s="40"/>
      <c r="S95" s="39">
        <f t="shared" si="21"/>
        <v>3.0305555867839978E-2</v>
      </c>
      <c r="T95" s="1">
        <v>0.1</v>
      </c>
      <c r="AA95" s="1">
        <v>8</v>
      </c>
    </row>
    <row r="96" spans="1:31" x14ac:dyDescent="0.2">
      <c r="A96" s="1" t="s">
        <v>88</v>
      </c>
      <c r="B96" s="2" t="s">
        <v>56</v>
      </c>
      <c r="C96" s="41">
        <v>45604.326000000001</v>
      </c>
      <c r="D96" s="41"/>
      <c r="E96" s="1">
        <f t="shared" si="15"/>
        <v>113.49452472560617</v>
      </c>
      <c r="F96" s="1">
        <f t="shared" si="16"/>
        <v>113.5</v>
      </c>
      <c r="G96" s="1">
        <f t="shared" si="17"/>
        <v>-1.8721999949775636E-3</v>
      </c>
      <c r="I96" s="1">
        <f t="shared" si="22"/>
        <v>-1.8721999949775636E-3</v>
      </c>
      <c r="P96" s="39">
        <f t="shared" si="18"/>
        <v>-0.16354162406026351</v>
      </c>
      <c r="Q96" s="132">
        <f t="shared" si="19"/>
        <v>30585.826000000001</v>
      </c>
      <c r="R96" s="40"/>
      <c r="S96" s="39">
        <f t="shared" si="21"/>
        <v>2.6137002677601259E-2</v>
      </c>
      <c r="T96" s="1">
        <v>0.1</v>
      </c>
      <c r="AA96" s="1">
        <v>7</v>
      </c>
    </row>
    <row r="97" spans="1:31" x14ac:dyDescent="0.2">
      <c r="A97" s="1" t="s">
        <v>90</v>
      </c>
      <c r="B97" s="2" t="s">
        <v>56</v>
      </c>
      <c r="C97" s="41">
        <v>45887.46</v>
      </c>
      <c r="D97" s="41"/>
      <c r="E97" s="1">
        <f t="shared" si="15"/>
        <v>941.52376518262054</v>
      </c>
      <c r="F97" s="1">
        <f t="shared" si="16"/>
        <v>941.5</v>
      </c>
      <c r="G97" s="1">
        <f t="shared" si="17"/>
        <v>8.1262000021524727E-3</v>
      </c>
      <c r="I97" s="1">
        <f t="shared" si="22"/>
        <v>8.1262000021524727E-3</v>
      </c>
      <c r="P97" s="39">
        <f t="shared" si="18"/>
        <v>-0.1635415321502269</v>
      </c>
      <c r="Q97" s="132">
        <f t="shared" si="19"/>
        <v>30868.959999999999</v>
      </c>
      <c r="R97" s="40"/>
      <c r="S97" s="39">
        <f t="shared" si="21"/>
        <v>2.9469810262341068E-2</v>
      </c>
      <c r="T97" s="1">
        <v>0.1</v>
      </c>
    </row>
    <row r="98" spans="1:31" x14ac:dyDescent="0.2">
      <c r="A98" s="1" t="s">
        <v>90</v>
      </c>
      <c r="B98" s="2" t="s">
        <v>56</v>
      </c>
      <c r="C98" s="41">
        <v>45890.527000000002</v>
      </c>
      <c r="D98" s="41"/>
      <c r="E98" s="1">
        <f t="shared" si="15"/>
        <v>950.49324846786328</v>
      </c>
      <c r="F98" s="1">
        <f t="shared" si="16"/>
        <v>950.5</v>
      </c>
      <c r="G98" s="1">
        <f t="shared" si="17"/>
        <v>-2.3085999928298406E-3</v>
      </c>
      <c r="I98" s="1">
        <f t="shared" si="22"/>
        <v>-2.3085999928298406E-3</v>
      </c>
      <c r="P98" s="39">
        <f t="shared" si="18"/>
        <v>-0.16354162807186007</v>
      </c>
      <c r="Q98" s="132">
        <f t="shared" si="19"/>
        <v>30872.027000000002</v>
      </c>
      <c r="R98" s="40"/>
      <c r="S98" s="39">
        <f t="shared" si="21"/>
        <v>2.5996089343533351E-2</v>
      </c>
      <c r="T98" s="1">
        <v>0.1</v>
      </c>
    </row>
    <row r="99" spans="1:31" x14ac:dyDescent="0.2">
      <c r="A99" s="1" t="s">
        <v>90</v>
      </c>
      <c r="C99" s="41">
        <v>45934.461000000003</v>
      </c>
      <c r="D99" s="41"/>
      <c r="E99" s="1">
        <f t="shared" si="15"/>
        <v>1078.9788300307969</v>
      </c>
      <c r="F99" s="1">
        <f t="shared" si="16"/>
        <v>1079</v>
      </c>
      <c r="G99" s="1">
        <f t="shared" si="17"/>
        <v>-7.2387999898637645E-3</v>
      </c>
      <c r="I99" s="1">
        <f t="shared" si="22"/>
        <v>-7.2387999898637645E-3</v>
      </c>
      <c r="P99" s="39">
        <f t="shared" si="18"/>
        <v>-0.1635416733926095</v>
      </c>
      <c r="Q99" s="132">
        <f t="shared" si="19"/>
        <v>30915.961000000003</v>
      </c>
      <c r="R99" s="40"/>
      <c r="S99" s="39">
        <f t="shared" si="21"/>
        <v>2.4430588233954761E-2</v>
      </c>
      <c r="T99" s="1">
        <v>0.1</v>
      </c>
    </row>
    <row r="100" spans="1:31" x14ac:dyDescent="0.2">
      <c r="A100" s="1" t="s">
        <v>91</v>
      </c>
      <c r="C100" s="41">
        <v>46291.423999999999</v>
      </c>
      <c r="D100" s="41"/>
      <c r="E100" s="1">
        <f t="shared" si="15"/>
        <v>2122.9219868443756</v>
      </c>
      <c r="F100" s="1">
        <f t="shared" si="16"/>
        <v>2123</v>
      </c>
      <c r="G100" s="1">
        <f t="shared" si="17"/>
        <v>-2.6675599998270627E-2</v>
      </c>
      <c r="I100" s="1">
        <f t="shared" si="22"/>
        <v>-2.6675599998270627E-2</v>
      </c>
      <c r="P100" s="39">
        <f t="shared" si="18"/>
        <v>-0.16354185206501623</v>
      </c>
      <c r="Q100" s="132">
        <f t="shared" si="19"/>
        <v>31272.923999999999</v>
      </c>
      <c r="R100" s="40"/>
      <c r="S100" s="39">
        <f t="shared" si="21"/>
        <v>1.8732370954797944E-2</v>
      </c>
      <c r="T100" s="1">
        <v>0.1</v>
      </c>
      <c r="AC100" s="1" t="s">
        <v>92</v>
      </c>
      <c r="AE100" s="1" t="s">
        <v>53</v>
      </c>
    </row>
    <row r="101" spans="1:31" x14ac:dyDescent="0.2">
      <c r="A101" s="3" t="s">
        <v>93</v>
      </c>
      <c r="B101" s="2" t="s">
        <v>50</v>
      </c>
      <c r="C101" s="41">
        <v>47357.919999999998</v>
      </c>
      <c r="D101" s="42">
        <v>0.02</v>
      </c>
      <c r="E101" s="1">
        <f t="shared" si="15"/>
        <v>5241.904068934301</v>
      </c>
      <c r="F101" s="1">
        <f t="shared" si="16"/>
        <v>5242</v>
      </c>
      <c r="G101" s="1">
        <f t="shared" si="17"/>
        <v>-3.2802399997308385E-2</v>
      </c>
      <c r="I101" s="1">
        <f t="shared" si="22"/>
        <v>-3.2802399997308385E-2</v>
      </c>
      <c r="P101" s="39">
        <f t="shared" si="18"/>
        <v>-0.16354190838553018</v>
      </c>
      <c r="Q101" s="132">
        <f t="shared" si="19"/>
        <v>32339.42</v>
      </c>
      <c r="R101" s="40"/>
      <c r="S101" s="39">
        <f t="shared" si="21"/>
        <v>1.7092819053593916E-2</v>
      </c>
      <c r="T101" s="1">
        <v>0.1</v>
      </c>
      <c r="AC101" s="1" t="s">
        <v>92</v>
      </c>
      <c r="AE101" s="1" t="s">
        <v>53</v>
      </c>
    </row>
    <row r="102" spans="1:31" x14ac:dyDescent="0.2">
      <c r="A102" s="3" t="s">
        <v>93</v>
      </c>
      <c r="B102" s="2" t="s">
        <v>50</v>
      </c>
      <c r="C102" s="41">
        <v>47823.64</v>
      </c>
      <c r="D102" s="42">
        <v>0.02</v>
      </c>
      <c r="E102" s="1">
        <f t="shared" si="15"/>
        <v>6603.9085539683983</v>
      </c>
      <c r="F102" s="1">
        <f t="shared" si="16"/>
        <v>6604</v>
      </c>
      <c r="G102" s="1">
        <f t="shared" si="17"/>
        <v>-3.1268799997633323E-2</v>
      </c>
      <c r="I102" s="1">
        <f t="shared" si="22"/>
        <v>-3.1268799997633323E-2</v>
      </c>
      <c r="P102" s="39">
        <f t="shared" si="18"/>
        <v>-0.16354189428793492</v>
      </c>
      <c r="Q102" s="132">
        <f t="shared" si="19"/>
        <v>32805.14</v>
      </c>
      <c r="R102" s="40"/>
      <c r="S102" s="39">
        <f t="shared" si="21"/>
        <v>1.7496171473131018E-2</v>
      </c>
      <c r="T102" s="1">
        <v>0.1</v>
      </c>
      <c r="AA102" s="1">
        <v>7</v>
      </c>
      <c r="AC102" s="1" t="s">
        <v>92</v>
      </c>
      <c r="AE102" s="1" t="s">
        <v>53</v>
      </c>
    </row>
    <row r="103" spans="1:31" x14ac:dyDescent="0.2">
      <c r="A103" s="3" t="s">
        <v>93</v>
      </c>
      <c r="B103" s="2" t="s">
        <v>56</v>
      </c>
      <c r="C103" s="41">
        <v>48127.79</v>
      </c>
      <c r="D103" s="42">
        <v>0.02</v>
      </c>
      <c r="E103" s="43">
        <f t="shared" si="15"/>
        <v>7493.3993727503312</v>
      </c>
      <c r="F103" s="43">
        <f t="shared" si="16"/>
        <v>7493.5</v>
      </c>
      <c r="G103" s="43">
        <f t="shared" si="17"/>
        <v>-3.4408199993777089E-2</v>
      </c>
      <c r="H103" s="43"/>
      <c r="I103" s="1">
        <f t="shared" si="22"/>
        <v>-3.4408199993777089E-2</v>
      </c>
      <c r="P103" s="39">
        <f t="shared" si="18"/>
        <v>-0.16354192314682361</v>
      </c>
      <c r="Q103" s="132">
        <f t="shared" si="19"/>
        <v>33109.29</v>
      </c>
      <c r="R103" s="40"/>
      <c r="S103" s="39">
        <f t="shared" si="21"/>
        <v>1.6675518455367664E-2</v>
      </c>
      <c r="T103" s="1">
        <v>0.1</v>
      </c>
      <c r="AA103" s="1">
        <v>24</v>
      </c>
      <c r="AC103" s="1" t="s">
        <v>92</v>
      </c>
      <c r="AE103" s="1" t="s">
        <v>53</v>
      </c>
    </row>
    <row r="104" spans="1:31" x14ac:dyDescent="0.2">
      <c r="A104" s="3" t="s">
        <v>93</v>
      </c>
      <c r="B104" s="2" t="s">
        <v>56</v>
      </c>
      <c r="C104" s="41">
        <v>48175.66</v>
      </c>
      <c r="D104" s="42">
        <v>0.02</v>
      </c>
      <c r="E104" s="43">
        <f t="shared" si="15"/>
        <v>7633.3958399378807</v>
      </c>
      <c r="F104" s="43">
        <f t="shared" si="16"/>
        <v>7633.5</v>
      </c>
      <c r="G104" s="43">
        <f t="shared" si="17"/>
        <v>-3.5616199995274656E-2</v>
      </c>
      <c r="H104" s="43"/>
      <c r="I104" s="1">
        <f t="shared" si="22"/>
        <v>-3.5616199995274656E-2</v>
      </c>
      <c r="P104" s="39">
        <f t="shared" si="18"/>
        <v>-0.16354193425134686</v>
      </c>
      <c r="Q104" s="132">
        <f t="shared" si="19"/>
        <v>33157.160000000003</v>
      </c>
      <c r="R104" s="40"/>
      <c r="S104" s="39">
        <f t="shared" si="21"/>
        <v>1.6364993484955206E-2</v>
      </c>
      <c r="T104" s="1">
        <v>0.1</v>
      </c>
      <c r="AA104" s="1">
        <v>24</v>
      </c>
      <c r="AC104" s="1" t="s">
        <v>92</v>
      </c>
      <c r="AE104" s="1" t="s">
        <v>53</v>
      </c>
    </row>
    <row r="105" spans="1:31" x14ac:dyDescent="0.2">
      <c r="A105" s="3" t="s">
        <v>93</v>
      </c>
      <c r="B105" s="2" t="s">
        <v>50</v>
      </c>
      <c r="C105" s="41">
        <v>48539.66</v>
      </c>
      <c r="D105" s="42">
        <v>0.02</v>
      </c>
      <c r="E105" s="43">
        <f t="shared" si="15"/>
        <v>8697.9187991245381</v>
      </c>
      <c r="F105" s="43">
        <f t="shared" si="16"/>
        <v>8698</v>
      </c>
      <c r="G105" s="43">
        <f t="shared" si="17"/>
        <v>-2.7765599996200763E-2</v>
      </c>
      <c r="H105" s="43"/>
      <c r="I105" s="1">
        <f t="shared" si="22"/>
        <v>-2.7765599996200763E-2</v>
      </c>
      <c r="P105" s="39">
        <f t="shared" si="18"/>
        <v>-0.16354186208482346</v>
      </c>
      <c r="Q105" s="132">
        <f t="shared" si="19"/>
        <v>33521.160000000003</v>
      </c>
      <c r="R105" s="40"/>
      <c r="S105" s="39">
        <f t="shared" si="21"/>
        <v>1.8435193346758361E-2</v>
      </c>
      <c r="T105" s="1">
        <v>0.1</v>
      </c>
      <c r="AA105" s="1">
        <v>18</v>
      </c>
      <c r="AC105" s="1" t="s">
        <v>94</v>
      </c>
      <c r="AE105" s="1" t="s">
        <v>53</v>
      </c>
    </row>
    <row r="106" spans="1:31" x14ac:dyDescent="0.2">
      <c r="A106" s="1" t="s">
        <v>95</v>
      </c>
      <c r="C106" s="41">
        <v>49677.283000000003</v>
      </c>
      <c r="D106" s="41">
        <v>0.01</v>
      </c>
      <c r="E106" s="43">
        <f t="shared" si="15"/>
        <v>12024.912761758611</v>
      </c>
      <c r="F106" s="43">
        <f t="shared" si="16"/>
        <v>12025</v>
      </c>
      <c r="G106" s="43">
        <f t="shared" si="17"/>
        <v>-2.9829999992216472E-2</v>
      </c>
      <c r="H106" s="43"/>
      <c r="I106" s="1">
        <f t="shared" si="22"/>
        <v>-2.9829999992216472E-2</v>
      </c>
      <c r="P106" s="39">
        <f t="shared" si="18"/>
        <v>-0.16354188106178782</v>
      </c>
      <c r="Q106" s="132">
        <f t="shared" si="19"/>
        <v>34658.783000000003</v>
      </c>
      <c r="R106" s="40"/>
      <c r="S106" s="39">
        <f t="shared" si="21"/>
        <v>1.7878867139163195E-2</v>
      </c>
      <c r="T106" s="1">
        <v>0.1</v>
      </c>
      <c r="AA106" s="1">
        <v>18</v>
      </c>
    </row>
    <row r="107" spans="1:31" x14ac:dyDescent="0.2">
      <c r="A107" s="1" t="s">
        <v>96</v>
      </c>
      <c r="C107" s="41">
        <v>49999.387000000002</v>
      </c>
      <c r="D107" s="41">
        <v>0.01</v>
      </c>
      <c r="E107" s="43">
        <f t="shared" si="15"/>
        <v>12966.910298148332</v>
      </c>
      <c r="F107" s="43">
        <f t="shared" si="16"/>
        <v>12967</v>
      </c>
      <c r="G107" s="43">
        <f t="shared" si="17"/>
        <v>-3.0672399996547028E-2</v>
      </c>
      <c r="H107" s="43"/>
      <c r="I107" s="1">
        <f t="shared" si="22"/>
        <v>-3.0672399996547028E-2</v>
      </c>
      <c r="P107" s="39">
        <f t="shared" si="18"/>
        <v>-0.16354188880553694</v>
      </c>
      <c r="Q107" s="132">
        <f t="shared" si="19"/>
        <v>34980.887000000002</v>
      </c>
      <c r="R107" s="40"/>
      <c r="S107" s="39">
        <f t="shared" si="21"/>
        <v>1.7654301056362294E-2</v>
      </c>
      <c r="T107" s="1">
        <v>0.1</v>
      </c>
      <c r="AA107" s="1">
        <v>23</v>
      </c>
    </row>
    <row r="108" spans="1:31" x14ac:dyDescent="0.2">
      <c r="A108" s="1" t="s">
        <v>96</v>
      </c>
      <c r="C108" s="41">
        <v>49999.387000000002</v>
      </c>
      <c r="D108" s="41">
        <v>0.01</v>
      </c>
      <c r="E108" s="43">
        <f t="shared" si="15"/>
        <v>12966.910298148332</v>
      </c>
      <c r="F108" s="43">
        <f t="shared" si="16"/>
        <v>12967</v>
      </c>
      <c r="G108" s="43">
        <f t="shared" si="17"/>
        <v>-3.0672399996547028E-2</v>
      </c>
      <c r="H108" s="43"/>
      <c r="I108" s="1">
        <f t="shared" si="22"/>
        <v>-3.0672399996547028E-2</v>
      </c>
      <c r="P108" s="39">
        <f t="shared" si="18"/>
        <v>-0.16354188880553694</v>
      </c>
      <c r="Q108" s="132">
        <f t="shared" si="19"/>
        <v>34980.887000000002</v>
      </c>
      <c r="R108" s="40"/>
      <c r="S108" s="39">
        <f t="shared" si="21"/>
        <v>1.7654301056362294E-2</v>
      </c>
      <c r="T108" s="1">
        <v>0.1</v>
      </c>
    </row>
    <row r="109" spans="1:31" x14ac:dyDescent="0.2">
      <c r="A109" s="1" t="s">
        <v>96</v>
      </c>
      <c r="B109" s="2" t="s">
        <v>56</v>
      </c>
      <c r="C109" s="41">
        <v>49999.540999999997</v>
      </c>
      <c r="D109" s="41">
        <v>8.0000000000000002E-3</v>
      </c>
      <c r="E109" s="43">
        <f t="shared" si="15"/>
        <v>12967.360673246436</v>
      </c>
      <c r="F109" s="43">
        <f t="shared" si="16"/>
        <v>12967.5</v>
      </c>
      <c r="G109" s="43">
        <f t="shared" si="17"/>
        <v>-4.7640999997383915E-2</v>
      </c>
      <c r="H109" s="43"/>
      <c r="I109" s="1">
        <f t="shared" si="22"/>
        <v>-4.7640999997383915E-2</v>
      </c>
      <c r="P109" s="39">
        <f t="shared" si="18"/>
        <v>-0.16354204478917789</v>
      </c>
      <c r="Q109" s="132">
        <f t="shared" si="19"/>
        <v>34981.040999999997</v>
      </c>
      <c r="R109" s="40"/>
      <c r="S109" s="39">
        <f t="shared" si="21"/>
        <v>1.3433052183829433E-2</v>
      </c>
      <c r="T109" s="1">
        <v>0.1</v>
      </c>
    </row>
    <row r="110" spans="1:31" x14ac:dyDescent="0.2">
      <c r="A110" s="38" t="s">
        <v>96</v>
      </c>
      <c r="B110" s="44" t="s">
        <v>56</v>
      </c>
      <c r="C110" s="45">
        <v>49999.540999999997</v>
      </c>
      <c r="D110" s="45">
        <v>8.0000000000000002E-3</v>
      </c>
      <c r="E110" s="46">
        <f t="shared" si="15"/>
        <v>12967.360673246436</v>
      </c>
      <c r="F110" s="43">
        <f t="shared" si="16"/>
        <v>12967.5</v>
      </c>
      <c r="G110" s="43">
        <f t="shared" si="17"/>
        <v>-4.7640999997383915E-2</v>
      </c>
      <c r="H110" s="43"/>
      <c r="I110" s="1">
        <f t="shared" si="22"/>
        <v>-4.7640999997383915E-2</v>
      </c>
      <c r="P110" s="39">
        <f t="shared" si="18"/>
        <v>-0.16354204478917789</v>
      </c>
      <c r="Q110" s="132">
        <f t="shared" si="19"/>
        <v>34981.040999999997</v>
      </c>
      <c r="R110" s="40"/>
      <c r="S110" s="39">
        <f t="shared" si="21"/>
        <v>1.3433052183829433E-2</v>
      </c>
      <c r="T110" s="1">
        <v>0.1</v>
      </c>
    </row>
    <row r="111" spans="1:31" x14ac:dyDescent="0.2">
      <c r="A111" s="38" t="s">
        <v>97</v>
      </c>
      <c r="B111" s="44" t="s">
        <v>56</v>
      </c>
      <c r="C111" s="45">
        <v>50646.483999999997</v>
      </c>
      <c r="D111" s="45">
        <v>5.9999999999999995E-4</v>
      </c>
      <c r="E111" s="46">
        <f t="shared" si="15"/>
        <v>14859.3542907879</v>
      </c>
      <c r="F111" s="43">
        <f t="shared" si="16"/>
        <v>14859.5</v>
      </c>
      <c r="G111" s="43">
        <f t="shared" si="17"/>
        <v>-4.9823399996967055E-2</v>
      </c>
      <c r="H111" s="43"/>
      <c r="K111" s="1">
        <f>G111</f>
        <v>-4.9823399996967055E-2</v>
      </c>
      <c r="P111" s="39">
        <f t="shared" si="18"/>
        <v>-0.1635420648508687</v>
      </c>
      <c r="Q111" s="132">
        <f t="shared" si="19"/>
        <v>35627.983999999997</v>
      </c>
      <c r="R111" s="40"/>
      <c r="S111" s="39">
        <f t="shared" si="21"/>
        <v>1.2931934736154005E-2</v>
      </c>
    </row>
    <row r="112" spans="1:31" x14ac:dyDescent="0.2">
      <c r="A112" s="35" t="s">
        <v>98</v>
      </c>
      <c r="B112" s="36" t="s">
        <v>56</v>
      </c>
      <c r="C112" s="37">
        <v>50646.484199999999</v>
      </c>
      <c r="D112" s="37" t="s">
        <v>38</v>
      </c>
      <c r="E112" s="47">
        <f t="shared" si="15"/>
        <v>14859.354875690631</v>
      </c>
      <c r="F112" s="48">
        <f t="shared" si="16"/>
        <v>14859.5</v>
      </c>
      <c r="G112" s="48">
        <f t="shared" si="17"/>
        <v>-4.9623399994743522E-2</v>
      </c>
      <c r="H112" s="48"/>
      <c r="I112" s="48"/>
      <c r="J112" s="48">
        <f>G112</f>
        <v>-4.9623399994743522E-2</v>
      </c>
      <c r="K112" s="48"/>
      <c r="L112" s="48"/>
      <c r="M112" s="48"/>
      <c r="N112" s="48"/>
      <c r="O112" s="48">
        <f ca="1">+C$11+C$12*$F112</f>
        <v>-3.4244643446774282E-2</v>
      </c>
      <c r="P112" s="49">
        <f t="shared" si="18"/>
        <v>-0.16354206301237056</v>
      </c>
      <c r="Q112" s="133">
        <f t="shared" si="19"/>
        <v>35627.984199999999</v>
      </c>
      <c r="R112" s="50"/>
      <c r="S112" s="49">
        <f t="shared" si="21"/>
        <v>1.2977461783723667E-2</v>
      </c>
      <c r="T112" s="48">
        <v>1</v>
      </c>
    </row>
    <row r="113" spans="1:21" x14ac:dyDescent="0.2">
      <c r="A113" s="38" t="s">
        <v>99</v>
      </c>
      <c r="B113" s="44" t="s">
        <v>50</v>
      </c>
      <c r="C113" s="51">
        <v>51377.375099999997</v>
      </c>
      <c r="D113" s="51">
        <v>1.4E-3</v>
      </c>
      <c r="E113" s="38">
        <f t="shared" si="15"/>
        <v>16996.855270499967</v>
      </c>
      <c r="F113" s="1">
        <f t="shared" si="16"/>
        <v>16997</v>
      </c>
      <c r="G113" s="1">
        <f t="shared" si="17"/>
        <v>-4.9488399999972899E-2</v>
      </c>
      <c r="K113" s="1">
        <f t="shared" ref="K113:K118" si="23">G113</f>
        <v>-4.9488399999972899E-2</v>
      </c>
      <c r="P113" s="39">
        <f t="shared" si="18"/>
        <v>-0.16354206177138436</v>
      </c>
      <c r="Q113" s="132">
        <f t="shared" si="19"/>
        <v>36358.875099999997</v>
      </c>
      <c r="R113" s="40"/>
      <c r="S113" s="39">
        <f t="shared" si="21"/>
        <v>1.3008237763467524E-2</v>
      </c>
      <c r="T113" s="1">
        <v>0.6</v>
      </c>
      <c r="U113" s="3">
        <f t="shared" ref="U113:U148" si="24">+T113*S113</f>
        <v>7.8049426580805142E-3</v>
      </c>
    </row>
    <row r="114" spans="1:21" x14ac:dyDescent="0.2">
      <c r="A114" s="38" t="s">
        <v>100</v>
      </c>
      <c r="B114" s="44" t="s">
        <v>50</v>
      </c>
      <c r="C114" s="45">
        <v>51426.445800000001</v>
      </c>
      <c r="D114" s="45">
        <v>8.0000000000000004E-4</v>
      </c>
      <c r="E114" s="38">
        <f t="shared" si="15"/>
        <v>17140.363201196025</v>
      </c>
      <c r="F114" s="1">
        <f t="shared" si="16"/>
        <v>17140.5</v>
      </c>
      <c r="G114" s="1">
        <f t="shared" si="17"/>
        <v>-4.6776599992881529E-2</v>
      </c>
      <c r="K114" s="1">
        <f t="shared" si="23"/>
        <v>-4.6776599992881529E-2</v>
      </c>
      <c r="O114" s="1">
        <f t="shared" ref="O114:O145" ca="1" si="25">+C$11+C$12*$F114</f>
        <v>-3.2884925321621836E-2</v>
      </c>
      <c r="P114" s="39">
        <f t="shared" si="18"/>
        <v>-0.16354203684318966</v>
      </c>
      <c r="Q114" s="132">
        <f t="shared" si="19"/>
        <v>36407.945800000001</v>
      </c>
      <c r="R114" s="40"/>
      <c r="S114" s="39">
        <f t="shared" si="21"/>
        <v>1.3634167242843295E-2</v>
      </c>
      <c r="T114" s="1">
        <v>1</v>
      </c>
      <c r="U114" s="3">
        <f t="shared" si="24"/>
        <v>1.3634167242843295E-2</v>
      </c>
    </row>
    <row r="115" spans="1:21" x14ac:dyDescent="0.2">
      <c r="A115" s="52" t="s">
        <v>101</v>
      </c>
      <c r="B115" s="53" t="s">
        <v>50</v>
      </c>
      <c r="C115" s="52">
        <v>51779.495990000003</v>
      </c>
      <c r="D115" s="52">
        <v>2.7000000000000001E-3</v>
      </c>
      <c r="E115" s="38">
        <f t="shared" si="15"/>
        <v>18172.863291855952</v>
      </c>
      <c r="F115" s="1">
        <f t="shared" si="16"/>
        <v>18173</v>
      </c>
      <c r="G115" s="1">
        <f t="shared" si="17"/>
        <v>-4.6745599996938836E-2</v>
      </c>
      <c r="K115" s="1">
        <f t="shared" si="23"/>
        <v>-4.6745599996938836E-2</v>
      </c>
      <c r="O115" s="1">
        <f t="shared" ca="1" si="25"/>
        <v>-3.2269445723103689E-2</v>
      </c>
      <c r="P115" s="39">
        <f t="shared" si="18"/>
        <v>-0.16354203655822253</v>
      </c>
      <c r="Q115" s="132">
        <f t="shared" si="19"/>
        <v>36760.995990000003</v>
      </c>
      <c r="R115" s="40"/>
      <c r="S115" s="39">
        <f t="shared" si="21"/>
        <v>1.3641407593413965E-2</v>
      </c>
      <c r="T115" s="1">
        <v>0.5</v>
      </c>
      <c r="U115" s="3">
        <f t="shared" si="24"/>
        <v>6.8207037967069825E-3</v>
      </c>
    </row>
    <row r="116" spans="1:21" x14ac:dyDescent="0.2">
      <c r="A116" s="52" t="s">
        <v>101</v>
      </c>
      <c r="B116" s="53" t="s">
        <v>50</v>
      </c>
      <c r="C116" s="52">
        <v>51796.592629999999</v>
      </c>
      <c r="D116" s="52">
        <v>5.9999999999999995E-4</v>
      </c>
      <c r="E116" s="38">
        <f t="shared" si="15"/>
        <v>18222.862648462942</v>
      </c>
      <c r="F116" s="1">
        <f t="shared" si="16"/>
        <v>18223</v>
      </c>
      <c r="G116" s="1">
        <f t="shared" si="17"/>
        <v>-4.6965599998657126E-2</v>
      </c>
      <c r="K116" s="1">
        <f t="shared" si="23"/>
        <v>-4.6965599998657126E-2</v>
      </c>
      <c r="O116" s="1">
        <f t="shared" ca="1" si="25"/>
        <v>-3.2239640415669395E-2</v>
      </c>
      <c r="P116" s="39">
        <f t="shared" si="18"/>
        <v>-0.16354203858057026</v>
      </c>
      <c r="Q116" s="132">
        <f t="shared" si="19"/>
        <v>36778.092629999999</v>
      </c>
      <c r="R116" s="40"/>
      <c r="S116" s="39">
        <f t="shared" si="21"/>
        <v>1.3590066032442566E-2</v>
      </c>
      <c r="T116" s="1">
        <v>1</v>
      </c>
      <c r="U116" s="3">
        <f t="shared" si="24"/>
        <v>1.3590066032442566E-2</v>
      </c>
    </row>
    <row r="117" spans="1:21" x14ac:dyDescent="0.2">
      <c r="A117" s="52" t="s">
        <v>101</v>
      </c>
      <c r="B117" s="53" t="s">
        <v>50</v>
      </c>
      <c r="C117" s="52">
        <v>51798.303720000004</v>
      </c>
      <c r="D117" s="52">
        <v>2.9999999999999997E-4</v>
      </c>
      <c r="E117" s="38">
        <f t="shared" ref="E117:E148" si="26">+(C117-C$7)/C$8</f>
        <v>18227.866754480085</v>
      </c>
      <c r="F117" s="1">
        <f t="shared" ref="F117:F148" si="27">ROUND(2*E117,0)/2</f>
        <v>18228</v>
      </c>
      <c r="G117" s="1">
        <f>+C117-(C$7+F117*C$8)</f>
        <v>-4.5561599989014212E-2</v>
      </c>
      <c r="K117" s="1">
        <f t="shared" si="23"/>
        <v>-4.5561599989014212E-2</v>
      </c>
      <c r="O117" s="1">
        <f t="shared" ca="1" si="25"/>
        <v>-3.2236659884925967E-2</v>
      </c>
      <c r="P117" s="39">
        <f t="shared" ref="P117:P148" si="28">+D$11+D$12*G117+D$13*G117^2</f>
        <v>-0.16354202567431492</v>
      </c>
      <c r="Q117" s="132">
        <f t="shared" ref="Q117:Q148" si="29">+C117-15018.5</f>
        <v>36779.803720000004</v>
      </c>
      <c r="R117" s="40"/>
      <c r="S117" s="39">
        <f t="shared" si="21"/>
        <v>1.3919380844884763E-2</v>
      </c>
      <c r="T117" s="1">
        <v>1</v>
      </c>
      <c r="U117" s="3">
        <f t="shared" si="24"/>
        <v>1.3919380844884763E-2</v>
      </c>
    </row>
    <row r="118" spans="1:21" x14ac:dyDescent="0.2">
      <c r="A118" s="52" t="s">
        <v>101</v>
      </c>
      <c r="B118" s="53" t="s">
        <v>56</v>
      </c>
      <c r="C118" s="52">
        <v>51798.475919999997</v>
      </c>
      <c r="D118" s="52">
        <v>2.9999999999999997E-4</v>
      </c>
      <c r="E118" s="38">
        <f t="shared" si="26"/>
        <v>18228.370355726143</v>
      </c>
      <c r="F118" s="1">
        <f t="shared" si="27"/>
        <v>18228.5</v>
      </c>
      <c r="G118" s="1">
        <f>+C118-(C$7+F118*C$8)</f>
        <v>-4.4330199998512398E-2</v>
      </c>
      <c r="K118" s="1">
        <f t="shared" si="23"/>
        <v>-4.4330199998512398E-2</v>
      </c>
      <c r="O118" s="1">
        <f t="shared" ca="1" si="25"/>
        <v>-3.223636183185162E-2</v>
      </c>
      <c r="P118" s="39">
        <f t="shared" si="28"/>
        <v>-0.16354201435468388</v>
      </c>
      <c r="Q118" s="132">
        <f t="shared" si="29"/>
        <v>36779.975919999997</v>
      </c>
      <c r="R118" s="40"/>
      <c r="S118" s="39">
        <f t="shared" si="21"/>
        <v>1.4211456682090293E-2</v>
      </c>
      <c r="T118" s="1">
        <v>1</v>
      </c>
      <c r="U118" s="3">
        <f t="shared" si="24"/>
        <v>1.4211456682090293E-2</v>
      </c>
    </row>
    <row r="119" spans="1:21" x14ac:dyDescent="0.2">
      <c r="A119" s="35" t="s">
        <v>102</v>
      </c>
      <c r="B119" s="36" t="s">
        <v>56</v>
      </c>
      <c r="C119" s="37">
        <v>51811.462</v>
      </c>
      <c r="D119" s="37" t="s">
        <v>38</v>
      </c>
      <c r="E119" s="38">
        <f t="shared" si="26"/>
        <v>18266.348323610309</v>
      </c>
      <c r="F119" s="1">
        <f t="shared" si="27"/>
        <v>18266.5</v>
      </c>
      <c r="G119" s="1">
        <f>+C119-(C$7+F119*C$8)</f>
        <v>-5.1863799999409821E-2</v>
      </c>
      <c r="J119" s="1">
        <f>G119</f>
        <v>-5.1863799999409821E-2</v>
      </c>
      <c r="O119" s="1">
        <f t="shared" ca="1" si="25"/>
        <v>-3.221370979820156E-2</v>
      </c>
      <c r="P119" s="39">
        <f t="shared" si="28"/>
        <v>-0.16354208360722719</v>
      </c>
      <c r="Q119" s="132">
        <f t="shared" si="29"/>
        <v>36792.962</v>
      </c>
      <c r="R119" s="40"/>
      <c r="S119" s="39">
        <f t="shared" si="21"/>
        <v>1.247203902958809E-2</v>
      </c>
      <c r="T119" s="1">
        <v>1</v>
      </c>
      <c r="U119" s="3">
        <f t="shared" si="24"/>
        <v>1.247203902958809E-2</v>
      </c>
    </row>
    <row r="120" spans="1:21" x14ac:dyDescent="0.2">
      <c r="A120" s="52" t="s">
        <v>101</v>
      </c>
      <c r="B120" s="53" t="s">
        <v>50</v>
      </c>
      <c r="C120" s="52">
        <v>51815.397669999998</v>
      </c>
      <c r="D120" s="52">
        <v>2.5000000000000001E-3</v>
      </c>
      <c r="E120" s="38">
        <f t="shared" si="26"/>
        <v>18277.858244145424</v>
      </c>
      <c r="F120" s="1">
        <f t="shared" si="27"/>
        <v>18278</v>
      </c>
      <c r="G120" s="1">
        <f>+C120-(C$7+F120*C$8)</f>
        <v>-4.8471599999174941E-2</v>
      </c>
      <c r="K120" s="1">
        <f>G120</f>
        <v>-4.8471599999174941E-2</v>
      </c>
      <c r="O120" s="1">
        <f t="shared" ca="1" si="25"/>
        <v>-3.2206854577491673E-2</v>
      </c>
      <c r="P120" s="39">
        <f t="shared" si="28"/>
        <v>-0.16354205242446018</v>
      </c>
      <c r="Q120" s="132">
        <f t="shared" si="29"/>
        <v>36796.897669999998</v>
      </c>
      <c r="R120" s="40"/>
      <c r="S120" s="39">
        <f t="shared" si="21"/>
        <v>1.3241209021359834E-2</v>
      </c>
      <c r="T120" s="1">
        <v>0.5</v>
      </c>
      <c r="U120" s="3">
        <f t="shared" si="24"/>
        <v>6.6206045106799172E-3</v>
      </c>
    </row>
    <row r="121" spans="1:21" x14ac:dyDescent="0.2">
      <c r="A121" s="52" t="s">
        <v>101</v>
      </c>
      <c r="B121" s="53" t="s">
        <v>56</v>
      </c>
      <c r="C121" s="52">
        <v>52014.384259999999</v>
      </c>
      <c r="D121" s="52">
        <v>2.3E-3</v>
      </c>
      <c r="E121" s="38">
        <f t="shared" si="26"/>
        <v>18859.79723762142</v>
      </c>
      <c r="F121" s="1">
        <f t="shared" si="27"/>
        <v>18860</v>
      </c>
      <c r="O121" s="1">
        <f t="shared" ca="1" si="25"/>
        <v>-3.1859920798956498E-2</v>
      </c>
      <c r="P121" s="39">
        <f t="shared" si="28"/>
        <v>-0.16354160685011057</v>
      </c>
      <c r="Q121" s="132">
        <f t="shared" si="29"/>
        <v>36995.884259999999</v>
      </c>
      <c r="R121" s="40">
        <v>-6.9331999999121763E-2</v>
      </c>
      <c r="S121" s="39"/>
    </row>
    <row r="122" spans="1:21" x14ac:dyDescent="0.2">
      <c r="A122" s="52" t="s">
        <v>101</v>
      </c>
      <c r="B122" s="53" t="s">
        <v>50</v>
      </c>
      <c r="C122" s="52">
        <v>52014.516020000003</v>
      </c>
      <c r="D122" s="52">
        <v>1.6999999999999999E-3</v>
      </c>
      <c r="E122" s="38">
        <f t="shared" si="26"/>
        <v>18860.182571536545</v>
      </c>
      <c r="F122" s="1">
        <f t="shared" si="27"/>
        <v>18860</v>
      </c>
      <c r="O122" s="1">
        <f t="shared" ca="1" si="25"/>
        <v>-3.1859920798956498E-2</v>
      </c>
      <c r="P122" s="39">
        <f t="shared" si="28"/>
        <v>-0.16354160685011057</v>
      </c>
      <c r="Q122" s="132">
        <f t="shared" si="29"/>
        <v>36996.016020000003</v>
      </c>
      <c r="R122" s="40">
        <v>6.2428000004729256E-2</v>
      </c>
      <c r="S122" s="39"/>
    </row>
    <row r="123" spans="1:21" x14ac:dyDescent="0.2">
      <c r="A123" s="54" t="s">
        <v>103</v>
      </c>
      <c r="B123" s="55"/>
      <c r="C123" s="56">
        <v>52137.506300000001</v>
      </c>
      <c r="D123" s="56">
        <v>1.4E-3</v>
      </c>
      <c r="E123" s="38">
        <f t="shared" si="26"/>
        <v>19219.869321033231</v>
      </c>
      <c r="F123" s="1">
        <f t="shared" si="27"/>
        <v>19220</v>
      </c>
      <c r="G123" s="1">
        <f t="shared" ref="G123:G142" si="30">+C123-(C$7+F123*C$8)</f>
        <v>-4.4683999993139878E-2</v>
      </c>
      <c r="K123" s="1">
        <f>G123</f>
        <v>-4.4683999993139878E-2</v>
      </c>
      <c r="O123" s="1">
        <f t="shared" ca="1" si="25"/>
        <v>-3.164532258542959E-2</v>
      </c>
      <c r="P123" s="39">
        <f t="shared" si="28"/>
        <v>-0.16354201760698642</v>
      </c>
      <c r="Q123" s="132">
        <f t="shared" si="29"/>
        <v>37119.006300000001</v>
      </c>
      <c r="R123" s="40"/>
      <c r="S123" s="39">
        <f t="shared" ref="S123:S142" si="31">+(P123-G123)^2</f>
        <v>1.4127228351093455E-2</v>
      </c>
      <c r="T123" s="1">
        <v>0.6</v>
      </c>
      <c r="U123" s="3">
        <f t="shared" si="24"/>
        <v>8.476337010656072E-3</v>
      </c>
    </row>
    <row r="124" spans="1:21" x14ac:dyDescent="0.2">
      <c r="A124" s="35" t="s">
        <v>104</v>
      </c>
      <c r="B124" s="36" t="s">
        <v>50</v>
      </c>
      <c r="C124" s="37">
        <v>52209.313199999997</v>
      </c>
      <c r="D124" s="37" t="s">
        <v>38</v>
      </c>
      <c r="E124" s="38">
        <f t="shared" si="26"/>
        <v>19429.869578390419</v>
      </c>
      <c r="F124" s="1">
        <f t="shared" si="27"/>
        <v>19430</v>
      </c>
      <c r="G124" s="1">
        <f t="shared" si="30"/>
        <v>-4.4595999999728519E-2</v>
      </c>
      <c r="J124" s="1">
        <f>G124</f>
        <v>-4.4595999999728519E-2</v>
      </c>
      <c r="O124" s="1">
        <f t="shared" ca="1" si="25"/>
        <v>-3.1520140294205565E-2</v>
      </c>
      <c r="P124" s="39">
        <f t="shared" si="28"/>
        <v>-0.16354201679804745</v>
      </c>
      <c r="Q124" s="132">
        <f t="shared" si="29"/>
        <v>37190.813199999997</v>
      </c>
      <c r="R124" s="40"/>
      <c r="S124" s="39">
        <f t="shared" si="31"/>
        <v>1.4148154912185969E-2</v>
      </c>
      <c r="T124" s="1">
        <v>1</v>
      </c>
      <c r="U124" s="3">
        <f t="shared" si="24"/>
        <v>1.4148154912185969E-2</v>
      </c>
    </row>
    <row r="125" spans="1:21" x14ac:dyDescent="0.2">
      <c r="A125" s="57" t="s">
        <v>105</v>
      </c>
      <c r="B125" s="44" t="s">
        <v>50</v>
      </c>
      <c r="C125" s="45">
        <v>52505.433770000003</v>
      </c>
      <c r="D125" s="45">
        <v>2.9999999999999997E-4</v>
      </c>
      <c r="E125" s="38">
        <f t="shared" si="26"/>
        <v>20295.878219743296</v>
      </c>
      <c r="F125" s="1">
        <f t="shared" si="27"/>
        <v>20296</v>
      </c>
      <c r="G125" s="1">
        <f t="shared" si="30"/>
        <v>-4.1641199990408495E-2</v>
      </c>
      <c r="K125" s="1">
        <f t="shared" ref="K125:K142" si="32">G125</f>
        <v>-4.1641199990408495E-2</v>
      </c>
      <c r="O125" s="1">
        <f t="shared" ca="1" si="25"/>
        <v>-3.1003912369443609E-2</v>
      </c>
      <c r="P125" s="39">
        <f t="shared" si="28"/>
        <v>-0.16354198963608216</v>
      </c>
      <c r="Q125" s="132">
        <f t="shared" si="29"/>
        <v>37486.933770000003</v>
      </c>
      <c r="R125" s="40"/>
      <c r="S125" s="39">
        <f t="shared" si="31"/>
        <v>1.4859802516238779E-2</v>
      </c>
      <c r="T125" s="1">
        <v>1</v>
      </c>
      <c r="U125" s="3">
        <f t="shared" si="24"/>
        <v>1.4859802516238779E-2</v>
      </c>
    </row>
    <row r="126" spans="1:21" x14ac:dyDescent="0.2">
      <c r="A126" s="38" t="s">
        <v>106</v>
      </c>
      <c r="B126" s="45"/>
      <c r="C126" s="45">
        <v>52505.433900000004</v>
      </c>
      <c r="D126" s="45">
        <v>1.5E-3</v>
      </c>
      <c r="E126" s="38">
        <f t="shared" si="26"/>
        <v>20295.878599930067</v>
      </c>
      <c r="F126" s="1">
        <f t="shared" si="27"/>
        <v>20296</v>
      </c>
      <c r="G126" s="1">
        <f t="shared" si="30"/>
        <v>-4.1511199990054592E-2</v>
      </c>
      <c r="K126" s="1">
        <f t="shared" si="32"/>
        <v>-4.1511199990054592E-2</v>
      </c>
      <c r="O126" s="1">
        <f t="shared" ca="1" si="25"/>
        <v>-3.1003912369443609E-2</v>
      </c>
      <c r="P126" s="39">
        <f t="shared" si="28"/>
        <v>-0.16354198844105872</v>
      </c>
      <c r="Q126" s="132">
        <f t="shared" si="29"/>
        <v>37486.933900000004</v>
      </c>
      <c r="R126" s="40"/>
      <c r="S126" s="39">
        <f t="shared" si="31"/>
        <v>1.4891513329973722E-2</v>
      </c>
      <c r="T126" s="1">
        <v>0.6</v>
      </c>
      <c r="U126" s="3">
        <f t="shared" si="24"/>
        <v>8.9349079979842323E-3</v>
      </c>
    </row>
    <row r="127" spans="1:21" x14ac:dyDescent="0.2">
      <c r="A127" s="57" t="s">
        <v>105</v>
      </c>
      <c r="B127" s="44" t="s">
        <v>50</v>
      </c>
      <c r="C127" s="45">
        <v>52506.459620000001</v>
      </c>
      <c r="D127" s="45">
        <v>2.9999999999999997E-4</v>
      </c>
      <c r="E127" s="38">
        <f t="shared" si="26"/>
        <v>20298.878332044613</v>
      </c>
      <c r="F127" s="1">
        <f t="shared" si="27"/>
        <v>20299</v>
      </c>
      <c r="G127" s="1">
        <f t="shared" si="30"/>
        <v>-4.1602799996326212E-2</v>
      </c>
      <c r="K127" s="1">
        <f t="shared" si="32"/>
        <v>-4.1602799996326212E-2</v>
      </c>
      <c r="O127" s="1">
        <f t="shared" ca="1" si="25"/>
        <v>-3.1002124050997549E-2</v>
      </c>
      <c r="P127" s="39">
        <f t="shared" si="28"/>
        <v>-0.16354198928309069</v>
      </c>
      <c r="Q127" s="132">
        <f t="shared" si="29"/>
        <v>37487.959620000001</v>
      </c>
      <c r="R127" s="40"/>
      <c r="S127" s="39">
        <f t="shared" si="31"/>
        <v>1.4869165883913377E-2</v>
      </c>
      <c r="T127" s="1">
        <v>1</v>
      </c>
      <c r="U127" s="3">
        <f t="shared" si="24"/>
        <v>1.4869165883913377E-2</v>
      </c>
    </row>
    <row r="128" spans="1:21" x14ac:dyDescent="0.2">
      <c r="A128" s="38" t="s">
        <v>106</v>
      </c>
      <c r="B128" s="58"/>
      <c r="C128" s="45">
        <v>52510.394099999998</v>
      </c>
      <c r="D128" s="45">
        <v>1.4E-3</v>
      </c>
      <c r="E128" s="38">
        <f t="shared" si="26"/>
        <v>20310.384772408506</v>
      </c>
      <c r="F128" s="1">
        <f t="shared" si="27"/>
        <v>20310.5</v>
      </c>
      <c r="G128" s="1">
        <f t="shared" si="30"/>
        <v>-3.9400599998771213E-2</v>
      </c>
      <c r="K128" s="1">
        <f t="shared" si="32"/>
        <v>-3.9400599998771213E-2</v>
      </c>
      <c r="O128" s="1">
        <f t="shared" ca="1" si="25"/>
        <v>-3.0995268830287661E-2</v>
      </c>
      <c r="P128" s="39">
        <f t="shared" si="28"/>
        <v>-0.16354196903939414</v>
      </c>
      <c r="Q128" s="132">
        <f t="shared" si="29"/>
        <v>37491.894099999998</v>
      </c>
      <c r="R128" s="40"/>
      <c r="S128" s="39">
        <f t="shared" si="31"/>
        <v>1.5411079507280132E-2</v>
      </c>
      <c r="T128" s="1">
        <v>0.6</v>
      </c>
      <c r="U128" s="3">
        <f t="shared" si="24"/>
        <v>9.2466477043680797E-3</v>
      </c>
    </row>
    <row r="129" spans="1:21" x14ac:dyDescent="0.2">
      <c r="A129" s="38" t="s">
        <v>106</v>
      </c>
      <c r="B129" s="58"/>
      <c r="C129" s="45">
        <v>52510.564400000003</v>
      </c>
      <c r="D129" s="45">
        <v>1.1000000000000001E-3</v>
      </c>
      <c r="E129" s="38">
        <f t="shared" si="26"/>
        <v>20310.882817078709</v>
      </c>
      <c r="F129" s="1">
        <f t="shared" si="27"/>
        <v>20311</v>
      </c>
      <c r="G129" s="1">
        <f t="shared" si="30"/>
        <v>-4.006919999665115E-2</v>
      </c>
      <c r="K129" s="1">
        <f t="shared" si="32"/>
        <v>-4.006919999665115E-2</v>
      </c>
      <c r="O129" s="1">
        <f t="shared" ca="1" si="25"/>
        <v>-3.0994970777213318E-2</v>
      </c>
      <c r="P129" s="39">
        <f t="shared" si="28"/>
        <v>-0.1635419751854913</v>
      </c>
      <c r="Q129" s="132">
        <f t="shared" si="29"/>
        <v>37492.064400000003</v>
      </c>
      <c r="R129" s="40"/>
      <c r="S129" s="39">
        <f t="shared" si="31"/>
        <v>1.5245526212833859E-2</v>
      </c>
      <c r="T129" s="1">
        <v>0.6</v>
      </c>
      <c r="U129" s="3">
        <f t="shared" si="24"/>
        <v>9.1473157277003145E-3</v>
      </c>
    </row>
    <row r="130" spans="1:21" x14ac:dyDescent="0.2">
      <c r="A130" s="57" t="s">
        <v>105</v>
      </c>
      <c r="B130" s="44" t="s">
        <v>56</v>
      </c>
      <c r="C130" s="45">
        <v>52512.446629999999</v>
      </c>
      <c r="D130" s="45">
        <v>5.0000000000000001E-4</v>
      </c>
      <c r="E130" s="38">
        <f t="shared" si="26"/>
        <v>20316.387424357461</v>
      </c>
      <c r="F130" s="1">
        <f t="shared" si="27"/>
        <v>20316.5</v>
      </c>
      <c r="G130" s="1">
        <f t="shared" si="30"/>
        <v>-3.8493799998832401E-2</v>
      </c>
      <c r="K130" s="1">
        <f t="shared" si="32"/>
        <v>-3.8493799998832401E-2</v>
      </c>
      <c r="O130" s="1">
        <f t="shared" ca="1" si="25"/>
        <v>-3.0991692193395547E-2</v>
      </c>
      <c r="P130" s="39">
        <f t="shared" si="28"/>
        <v>-0.16354196070364665</v>
      </c>
      <c r="Q130" s="132">
        <f t="shared" si="29"/>
        <v>37493.946629999999</v>
      </c>
      <c r="R130" s="40"/>
      <c r="S130" s="39">
        <f t="shared" si="31"/>
        <v>1.563704249565705E-2</v>
      </c>
      <c r="T130" s="1">
        <v>1</v>
      </c>
      <c r="U130" s="3">
        <f t="shared" si="24"/>
        <v>1.563704249565705E-2</v>
      </c>
    </row>
    <row r="131" spans="1:21" x14ac:dyDescent="0.2">
      <c r="A131" s="57" t="s">
        <v>105</v>
      </c>
      <c r="B131" s="44" t="s">
        <v>56</v>
      </c>
      <c r="C131" s="45">
        <v>52513.471700000002</v>
      </c>
      <c r="D131" s="45">
        <v>5.9999999999999995E-4</v>
      </c>
      <c r="E131" s="38">
        <f t="shared" si="26"/>
        <v>20319.385255538167</v>
      </c>
      <c r="F131" s="1">
        <f t="shared" si="27"/>
        <v>20319.5</v>
      </c>
      <c r="G131" s="1">
        <f t="shared" si="30"/>
        <v>-3.9235399992321618E-2</v>
      </c>
      <c r="K131" s="1">
        <f t="shared" si="32"/>
        <v>-3.9235399992321618E-2</v>
      </c>
      <c r="O131" s="1">
        <f t="shared" ca="1" si="25"/>
        <v>-3.0989903874949487E-2</v>
      </c>
      <c r="P131" s="39">
        <f t="shared" si="28"/>
        <v>-0.16354196752079514</v>
      </c>
      <c r="Q131" s="132">
        <f t="shared" si="29"/>
        <v>37494.971700000002</v>
      </c>
      <c r="R131" s="40"/>
      <c r="S131" s="39">
        <f t="shared" si="31"/>
        <v>1.5452122730710947E-2</v>
      </c>
      <c r="T131" s="1">
        <v>1</v>
      </c>
      <c r="U131" s="3">
        <f t="shared" si="24"/>
        <v>1.5452122730710947E-2</v>
      </c>
    </row>
    <row r="132" spans="1:21" x14ac:dyDescent="0.2">
      <c r="A132" s="57" t="s">
        <v>105</v>
      </c>
      <c r="B132" s="44" t="s">
        <v>56</v>
      </c>
      <c r="C132" s="45">
        <v>52514.499810000001</v>
      </c>
      <c r="D132" s="45">
        <v>5.9999999999999995E-4</v>
      </c>
      <c r="E132" s="38">
        <f t="shared" si="26"/>
        <v>20322.391977240281</v>
      </c>
      <c r="F132" s="1">
        <f t="shared" si="27"/>
        <v>20322.5</v>
      </c>
      <c r="G132" s="1">
        <f t="shared" si="30"/>
        <v>-3.6936999997124076E-2</v>
      </c>
      <c r="K132" s="1">
        <f t="shared" si="32"/>
        <v>-3.6936999997124076E-2</v>
      </c>
      <c r="O132" s="1">
        <f t="shared" ca="1" si="25"/>
        <v>-3.098811555650343E-2</v>
      </c>
      <c r="P132" s="39">
        <f t="shared" si="28"/>
        <v>-0.16354194639278302</v>
      </c>
      <c r="Q132" s="132">
        <f t="shared" si="29"/>
        <v>37495.999810000001</v>
      </c>
      <c r="R132" s="40"/>
      <c r="S132" s="39">
        <f t="shared" si="31"/>
        <v>1.6028812451847674E-2</v>
      </c>
      <c r="T132" s="1">
        <v>1</v>
      </c>
      <c r="U132" s="3">
        <f t="shared" si="24"/>
        <v>1.6028812451847674E-2</v>
      </c>
    </row>
    <row r="133" spans="1:21" x14ac:dyDescent="0.2">
      <c r="A133" s="57" t="s">
        <v>105</v>
      </c>
      <c r="B133" s="44" t="s">
        <v>50</v>
      </c>
      <c r="C133" s="45">
        <v>52516.37599</v>
      </c>
      <c r="D133" s="45">
        <v>4.0000000000000002E-4</v>
      </c>
      <c r="E133" s="38">
        <f t="shared" si="26"/>
        <v>20327.878891211614</v>
      </c>
      <c r="F133" s="1">
        <f t="shared" si="27"/>
        <v>20328</v>
      </c>
      <c r="G133" s="1">
        <f t="shared" si="30"/>
        <v>-4.1411599995626602E-2</v>
      </c>
      <c r="K133" s="1">
        <f t="shared" si="32"/>
        <v>-4.1411599995626602E-2</v>
      </c>
      <c r="O133" s="1">
        <f t="shared" ca="1" si="25"/>
        <v>-3.0984836972685659E-2</v>
      </c>
      <c r="P133" s="39">
        <f t="shared" si="28"/>
        <v>-0.16354198752548696</v>
      </c>
      <c r="Q133" s="132">
        <f t="shared" si="29"/>
        <v>37497.87599</v>
      </c>
      <c r="R133" s="40"/>
      <c r="S133" s="39">
        <f t="shared" si="31"/>
        <v>1.4915831558193871E-2</v>
      </c>
      <c r="T133" s="1">
        <v>1</v>
      </c>
      <c r="U133" s="3">
        <f t="shared" si="24"/>
        <v>1.4915831558193871E-2</v>
      </c>
    </row>
    <row r="134" spans="1:21" x14ac:dyDescent="0.2">
      <c r="A134" s="57" t="s">
        <v>105</v>
      </c>
      <c r="B134" s="44" t="s">
        <v>56</v>
      </c>
      <c r="C134" s="45">
        <v>52516.549050000001</v>
      </c>
      <c r="D134" s="45">
        <v>5.9999999999999995E-4</v>
      </c>
      <c r="E134" s="38">
        <f t="shared" si="26"/>
        <v>20328.385007539411</v>
      </c>
      <c r="F134" s="1">
        <f t="shared" si="27"/>
        <v>20328.5</v>
      </c>
      <c r="G134" s="1">
        <f t="shared" si="30"/>
        <v>-3.9320199997746386E-2</v>
      </c>
      <c r="K134" s="1">
        <f t="shared" si="32"/>
        <v>-3.9320199997746386E-2</v>
      </c>
      <c r="O134" s="1">
        <f t="shared" ca="1" si="25"/>
        <v>-3.0984538919611317E-2</v>
      </c>
      <c r="P134" s="39">
        <f t="shared" si="28"/>
        <v>-0.16354196830031814</v>
      </c>
      <c r="Q134" s="132">
        <f t="shared" si="29"/>
        <v>37498.049050000001</v>
      </c>
      <c r="R134" s="40"/>
      <c r="S134" s="39">
        <f t="shared" si="31"/>
        <v>1.5431047720217821E-2</v>
      </c>
      <c r="T134" s="1">
        <v>1</v>
      </c>
      <c r="U134" s="3">
        <f t="shared" si="24"/>
        <v>1.5431047720217821E-2</v>
      </c>
    </row>
    <row r="135" spans="1:21" x14ac:dyDescent="0.2">
      <c r="A135" s="57" t="s">
        <v>105</v>
      </c>
      <c r="B135" s="44" t="s">
        <v>50</v>
      </c>
      <c r="C135" s="45">
        <v>52517.403449999998</v>
      </c>
      <c r="D135" s="45">
        <v>5.9999999999999995E-4</v>
      </c>
      <c r="E135" s="38">
        <f t="shared" si="26"/>
        <v>20330.883711979866</v>
      </c>
      <c r="F135" s="1">
        <f t="shared" si="27"/>
        <v>20331</v>
      </c>
      <c r="G135" s="1">
        <f t="shared" si="30"/>
        <v>-3.9763199994922616E-2</v>
      </c>
      <c r="K135" s="1">
        <f t="shared" si="32"/>
        <v>-3.9763199994922616E-2</v>
      </c>
      <c r="O135" s="1">
        <f t="shared" ca="1" si="25"/>
        <v>-3.0983048654239599E-2</v>
      </c>
      <c r="P135" s="39">
        <f t="shared" si="28"/>
        <v>-0.16354197237259005</v>
      </c>
      <c r="Q135" s="132">
        <f t="shared" si="29"/>
        <v>37498.903449999998</v>
      </c>
      <c r="R135" s="40"/>
      <c r="S135" s="39">
        <f t="shared" si="31"/>
        <v>1.5321184491322406E-2</v>
      </c>
      <c r="T135" s="1">
        <v>1</v>
      </c>
      <c r="U135" s="3">
        <f t="shared" si="24"/>
        <v>1.5321184491322406E-2</v>
      </c>
    </row>
    <row r="136" spans="1:21" x14ac:dyDescent="0.2">
      <c r="A136" s="57" t="s">
        <v>105</v>
      </c>
      <c r="B136" s="44" t="s">
        <v>50</v>
      </c>
      <c r="C136" s="45">
        <v>52517.404029999998</v>
      </c>
      <c r="D136" s="45">
        <v>8.0000000000000004E-4</v>
      </c>
      <c r="E136" s="38">
        <f t="shared" si="26"/>
        <v>20330.885408197766</v>
      </c>
      <c r="F136" s="1">
        <f t="shared" si="27"/>
        <v>20331</v>
      </c>
      <c r="G136" s="1">
        <f t="shared" si="30"/>
        <v>-3.9183199995022733E-2</v>
      </c>
      <c r="K136" s="1">
        <f t="shared" si="32"/>
        <v>-3.9183199995022733E-2</v>
      </c>
      <c r="O136" s="1">
        <f t="shared" ca="1" si="25"/>
        <v>-3.0983048654239599E-2</v>
      </c>
      <c r="P136" s="39">
        <f t="shared" si="28"/>
        <v>-0.16354196704094734</v>
      </c>
      <c r="Q136" s="132">
        <f t="shared" si="29"/>
        <v>37498.904029999998</v>
      </c>
      <c r="R136" s="40"/>
      <c r="S136" s="39">
        <f t="shared" si="31"/>
        <v>1.5465102941182543E-2</v>
      </c>
      <c r="T136" s="1">
        <v>1</v>
      </c>
      <c r="U136" s="3">
        <f t="shared" si="24"/>
        <v>1.5465102941182543E-2</v>
      </c>
    </row>
    <row r="137" spans="1:21" x14ac:dyDescent="0.2">
      <c r="A137" s="57" t="s">
        <v>105</v>
      </c>
      <c r="B137" s="44" t="s">
        <v>50</v>
      </c>
      <c r="C137" s="45">
        <v>52520.478690000004</v>
      </c>
      <c r="D137" s="45">
        <v>2.0000000000000001E-4</v>
      </c>
      <c r="E137" s="38">
        <f t="shared" si="26"/>
        <v>20339.877293257381</v>
      </c>
      <c r="F137" s="1">
        <f t="shared" si="27"/>
        <v>20340</v>
      </c>
      <c r="G137" s="1">
        <f t="shared" si="30"/>
        <v>-4.1957999994338024E-2</v>
      </c>
      <c r="K137" s="1">
        <f t="shared" si="32"/>
        <v>-4.1957999994338024E-2</v>
      </c>
      <c r="O137" s="1">
        <f t="shared" ca="1" si="25"/>
        <v>-3.0977683698901429E-2</v>
      </c>
      <c r="P137" s="39">
        <f t="shared" si="28"/>
        <v>-0.16354199254826246</v>
      </c>
      <c r="Q137" s="132">
        <f t="shared" si="29"/>
        <v>37501.978690000004</v>
      </c>
      <c r="R137" s="40"/>
      <c r="S137" s="39">
        <f t="shared" si="31"/>
        <v>1.4782667245352753E-2</v>
      </c>
      <c r="T137" s="1">
        <v>1</v>
      </c>
      <c r="U137" s="3">
        <f t="shared" si="24"/>
        <v>1.4782667245352753E-2</v>
      </c>
    </row>
    <row r="138" spans="1:21" x14ac:dyDescent="0.2">
      <c r="A138" s="57" t="s">
        <v>105</v>
      </c>
      <c r="B138" s="44" t="s">
        <v>50</v>
      </c>
      <c r="C138" s="45">
        <v>52520.478759999998</v>
      </c>
      <c r="D138" s="45">
        <v>2.0000000000000001E-4</v>
      </c>
      <c r="E138" s="38">
        <f t="shared" si="26"/>
        <v>20339.877497973317</v>
      </c>
      <c r="F138" s="1">
        <f t="shared" si="27"/>
        <v>20340</v>
      </c>
      <c r="G138" s="1">
        <f t="shared" si="30"/>
        <v>-4.1887999999744352E-2</v>
      </c>
      <c r="K138" s="1">
        <f t="shared" si="32"/>
        <v>-4.1887999999744352E-2</v>
      </c>
      <c r="O138" s="1">
        <f t="shared" ca="1" si="25"/>
        <v>-3.0977683698901429E-2</v>
      </c>
      <c r="P138" s="39">
        <f t="shared" si="28"/>
        <v>-0.16354199190478833</v>
      </c>
      <c r="Q138" s="132">
        <f t="shared" si="29"/>
        <v>37501.978759999998</v>
      </c>
      <c r="R138" s="40"/>
      <c r="S138" s="39">
        <f t="shared" si="31"/>
        <v>1.4799693746432505E-2</v>
      </c>
      <c r="T138" s="1">
        <v>1</v>
      </c>
      <c r="U138" s="3">
        <f t="shared" si="24"/>
        <v>1.4799693746432505E-2</v>
      </c>
    </row>
    <row r="139" spans="1:21" x14ac:dyDescent="0.2">
      <c r="A139" s="57" t="s">
        <v>105</v>
      </c>
      <c r="B139" s="44" t="s">
        <v>56</v>
      </c>
      <c r="C139" s="45">
        <v>52527.491280000002</v>
      </c>
      <c r="D139" s="45">
        <v>5.0000000000000001E-4</v>
      </c>
      <c r="E139" s="38">
        <f t="shared" si="26"/>
        <v>20360.385708252878</v>
      </c>
      <c r="F139" s="1">
        <f t="shared" si="27"/>
        <v>20360.5</v>
      </c>
      <c r="G139" s="1">
        <f t="shared" si="30"/>
        <v>-3.9080599992303178E-2</v>
      </c>
      <c r="K139" s="1">
        <f t="shared" si="32"/>
        <v>-3.9080599992303178E-2</v>
      </c>
      <c r="O139" s="1">
        <f t="shared" ca="1" si="25"/>
        <v>-3.096546352285337E-2</v>
      </c>
      <c r="P139" s="39">
        <f t="shared" si="28"/>
        <v>-0.16354196609779811</v>
      </c>
      <c r="Q139" s="132">
        <f t="shared" si="29"/>
        <v>37508.991280000002</v>
      </c>
      <c r="R139" s="40"/>
      <c r="S139" s="39">
        <f t="shared" si="31"/>
        <v>1.5490631652846044E-2</v>
      </c>
      <c r="T139" s="1">
        <v>1</v>
      </c>
      <c r="U139" s="3">
        <f t="shared" si="24"/>
        <v>1.5490631652846044E-2</v>
      </c>
    </row>
    <row r="140" spans="1:21" x14ac:dyDescent="0.2">
      <c r="A140" s="57" t="s">
        <v>105</v>
      </c>
      <c r="B140" s="44" t="s">
        <v>50</v>
      </c>
      <c r="C140" s="45">
        <v>52529.36881</v>
      </c>
      <c r="D140" s="45">
        <v>4.0000000000000002E-4</v>
      </c>
      <c r="E140" s="38">
        <f t="shared" si="26"/>
        <v>20365.8765703176</v>
      </c>
      <c r="F140" s="1">
        <f t="shared" si="27"/>
        <v>20366</v>
      </c>
      <c r="G140" s="1">
        <f t="shared" si="30"/>
        <v>-4.2205199999443721E-2</v>
      </c>
      <c r="K140" s="1">
        <f t="shared" si="32"/>
        <v>-4.2205199999443721E-2</v>
      </c>
      <c r="O140" s="1">
        <f t="shared" ca="1" si="25"/>
        <v>-3.0962184939035596E-2</v>
      </c>
      <c r="P140" s="39">
        <f t="shared" si="28"/>
        <v>-0.16354199482064558</v>
      </c>
      <c r="Q140" s="132">
        <f t="shared" si="29"/>
        <v>37510.86881</v>
      </c>
      <c r="R140" s="40"/>
      <c r="S140" s="39">
        <f t="shared" si="31"/>
        <v>1.4722617777482436E-2</v>
      </c>
      <c r="T140" s="1">
        <v>1</v>
      </c>
      <c r="U140" s="3">
        <f t="shared" si="24"/>
        <v>1.4722617777482436E-2</v>
      </c>
    </row>
    <row r="141" spans="1:21" x14ac:dyDescent="0.2">
      <c r="A141" s="57" t="s">
        <v>105</v>
      </c>
      <c r="B141" s="44" t="s">
        <v>56</v>
      </c>
      <c r="C141" s="45">
        <v>52529.544190000001</v>
      </c>
      <c r="D141" s="45">
        <v>4.0000000000000002E-4</v>
      </c>
      <c r="E141" s="38">
        <f t="shared" si="26"/>
        <v>20366.389471517003</v>
      </c>
      <c r="F141" s="1">
        <f t="shared" si="27"/>
        <v>20366.5</v>
      </c>
      <c r="G141" s="1">
        <f t="shared" si="30"/>
        <v>-3.7793799994688015E-2</v>
      </c>
      <c r="K141" s="1">
        <f t="shared" si="32"/>
        <v>-3.7793799994688015E-2</v>
      </c>
      <c r="O141" s="1">
        <f t="shared" ca="1" si="25"/>
        <v>-3.0961886885961253E-2</v>
      </c>
      <c r="P141" s="39">
        <f t="shared" si="28"/>
        <v>-0.16354195426890566</v>
      </c>
      <c r="Q141" s="132">
        <f t="shared" si="29"/>
        <v>37511.044190000001</v>
      </c>
      <c r="R141" s="40"/>
      <c r="S141" s="39">
        <f t="shared" si="31"/>
        <v>1.5812598303372442E-2</v>
      </c>
      <c r="T141" s="1">
        <v>1</v>
      </c>
      <c r="U141" s="3">
        <f t="shared" si="24"/>
        <v>1.5812598303372442E-2</v>
      </c>
    </row>
    <row r="142" spans="1:21" x14ac:dyDescent="0.2">
      <c r="A142" s="57" t="s">
        <v>105</v>
      </c>
      <c r="B142" s="44" t="s">
        <v>50</v>
      </c>
      <c r="C142" s="45">
        <v>52553.305540000001</v>
      </c>
      <c r="D142" s="45">
        <v>4.0000000000000002E-4</v>
      </c>
      <c r="E142" s="38">
        <f t="shared" si="26"/>
        <v>20435.879863319944</v>
      </c>
      <c r="F142" s="1">
        <f t="shared" si="27"/>
        <v>20436</v>
      </c>
      <c r="G142" s="1">
        <f t="shared" si="30"/>
        <v>-4.1079199996602256E-2</v>
      </c>
      <c r="K142" s="1">
        <f t="shared" si="32"/>
        <v>-4.1079199996602256E-2</v>
      </c>
      <c r="O142" s="1">
        <f t="shared" ca="1" si="25"/>
        <v>-3.0920457508627586E-2</v>
      </c>
      <c r="P142" s="39">
        <f t="shared" si="28"/>
        <v>-0.16354198446990395</v>
      </c>
      <c r="Q142" s="132">
        <f t="shared" si="29"/>
        <v>37534.805540000001</v>
      </c>
      <c r="R142" s="40"/>
      <c r="S142" s="39">
        <f t="shared" si="31"/>
        <v>1.4997133580954343E-2</v>
      </c>
      <c r="T142" s="1">
        <v>1</v>
      </c>
      <c r="U142" s="3">
        <f t="shared" si="24"/>
        <v>1.4997133580954343E-2</v>
      </c>
    </row>
    <row r="143" spans="1:21" x14ac:dyDescent="0.2">
      <c r="A143" s="52" t="s">
        <v>101</v>
      </c>
      <c r="B143" s="53" t="s">
        <v>50</v>
      </c>
      <c r="C143" s="52">
        <v>52875.471519999999</v>
      </c>
      <c r="D143" s="52" t="s">
        <v>37</v>
      </c>
      <c r="E143" s="38">
        <f t="shared" si="26"/>
        <v>21378.058661064086</v>
      </c>
      <c r="F143" s="1">
        <f t="shared" si="27"/>
        <v>21378</v>
      </c>
      <c r="O143" s="1">
        <f t="shared" ca="1" si="25"/>
        <v>-3.0358925516565508E-2</v>
      </c>
      <c r="P143" s="39">
        <f t="shared" si="28"/>
        <v>-0.16354160685011057</v>
      </c>
      <c r="Q143" s="132">
        <f t="shared" si="29"/>
        <v>37856.971519999999</v>
      </c>
      <c r="R143" s="40">
        <v>2.0058400004927535E-2</v>
      </c>
      <c r="S143" s="39"/>
    </row>
    <row r="144" spans="1:21" x14ac:dyDescent="0.2">
      <c r="A144" s="59" t="s">
        <v>107</v>
      </c>
      <c r="B144" s="58"/>
      <c r="C144" s="60">
        <v>52878.4928</v>
      </c>
      <c r="D144" s="60">
        <v>5.0000000000000001E-4</v>
      </c>
      <c r="E144" s="38">
        <f t="shared" si="26"/>
        <v>21386.89443558643</v>
      </c>
      <c r="F144" s="1">
        <f t="shared" si="27"/>
        <v>21387</v>
      </c>
      <c r="G144" s="1">
        <f>+C144-(C$7+F144*C$8)</f>
        <v>-3.609639999922365E-2</v>
      </c>
      <c r="K144" s="1">
        <f>G144</f>
        <v>-3.609639999922365E-2</v>
      </c>
      <c r="O144" s="1">
        <f t="shared" ca="1" si="25"/>
        <v>-3.0353560561227334E-2</v>
      </c>
      <c r="P144" s="39">
        <f t="shared" si="28"/>
        <v>-0.16354193866557881</v>
      </c>
      <c r="Q144" s="132">
        <f t="shared" si="29"/>
        <v>37859.9928</v>
      </c>
      <c r="R144" s="40"/>
      <c r="S144" s="39">
        <f>+(P144-G144)^2</f>
        <v>1.6242365325957429E-2</v>
      </c>
      <c r="T144" s="1">
        <v>1</v>
      </c>
      <c r="U144" s="3">
        <f t="shared" si="24"/>
        <v>1.6242365325957429E-2</v>
      </c>
    </row>
    <row r="145" spans="1:21" x14ac:dyDescent="0.2">
      <c r="A145" s="59" t="s">
        <v>107</v>
      </c>
      <c r="B145" s="58"/>
      <c r="C145" s="60">
        <v>52887.383699999998</v>
      </c>
      <c r="D145" s="60">
        <v>1.1000000000000001E-3</v>
      </c>
      <c r="E145" s="38">
        <f t="shared" si="26"/>
        <v>21412.895993767284</v>
      </c>
      <c r="F145" s="1">
        <f t="shared" si="27"/>
        <v>21413</v>
      </c>
      <c r="G145" s="1">
        <f>+C145-(C$7+F145*C$8)</f>
        <v>-3.5563599994929973E-2</v>
      </c>
      <c r="K145" s="1">
        <f>G145</f>
        <v>-3.5563599994929973E-2</v>
      </c>
      <c r="O145" s="1">
        <f t="shared" ca="1" si="25"/>
        <v>-3.0338061801361501E-2</v>
      </c>
      <c r="P145" s="39">
        <f t="shared" si="28"/>
        <v>-0.16354193376782206</v>
      </c>
      <c r="Q145" s="132">
        <f t="shared" si="29"/>
        <v>37868.883699999998</v>
      </c>
      <c r="R145" s="40"/>
      <c r="S145" s="39">
        <f>+(P145-G145)^2</f>
        <v>1.6378453915285772E-2</v>
      </c>
      <c r="T145" s="1">
        <v>0.6</v>
      </c>
      <c r="U145" s="3">
        <f t="shared" si="24"/>
        <v>9.8270723491714635E-3</v>
      </c>
    </row>
    <row r="146" spans="1:21" x14ac:dyDescent="0.2">
      <c r="A146" s="59" t="s">
        <v>107</v>
      </c>
      <c r="B146" s="58"/>
      <c r="C146" s="60">
        <v>52887.553599999999</v>
      </c>
      <c r="D146" s="60">
        <v>5.9999999999999995E-4</v>
      </c>
      <c r="E146" s="38">
        <f t="shared" si="26"/>
        <v>21413.392868632025</v>
      </c>
      <c r="F146" s="1">
        <f t="shared" si="27"/>
        <v>21413.5</v>
      </c>
      <c r="G146" s="1">
        <f>+C146-(C$7+F146*C$8)</f>
        <v>-3.6632199997256976E-2</v>
      </c>
      <c r="K146" s="1">
        <f>G146</f>
        <v>-3.6632199997256976E-2</v>
      </c>
      <c r="O146" s="1">
        <f t="shared" ref="O146:O177" ca="1" si="33">+C$11+C$12*$F146</f>
        <v>-3.0337763748287158E-2</v>
      </c>
      <c r="P146" s="39">
        <f t="shared" si="28"/>
        <v>-0.16354194359091306</v>
      </c>
      <c r="Q146" s="132">
        <f t="shared" si="29"/>
        <v>37869.053599999999</v>
      </c>
      <c r="R146" s="40"/>
      <c r="S146" s="39">
        <f>+(P146-G146)^2</f>
        <v>1.6106083019007532E-2</v>
      </c>
      <c r="T146" s="1">
        <v>1</v>
      </c>
      <c r="U146" s="3">
        <f t="shared" si="24"/>
        <v>1.6106083019007532E-2</v>
      </c>
    </row>
    <row r="147" spans="1:21" x14ac:dyDescent="0.2">
      <c r="A147" s="59" t="s">
        <v>107</v>
      </c>
      <c r="B147" s="58"/>
      <c r="C147" s="60">
        <v>52929.443099999997</v>
      </c>
      <c r="D147" s="60">
        <v>8.0000000000000004E-4</v>
      </c>
      <c r="E147" s="38">
        <f t="shared" si="26"/>
        <v>21535.899282090399</v>
      </c>
      <c r="F147" s="1">
        <f t="shared" si="27"/>
        <v>21536</v>
      </c>
      <c r="G147" s="1">
        <f>+C147-(C$7+F147*C$8)</f>
        <v>-3.443919999699574E-2</v>
      </c>
      <c r="K147" s="1">
        <f>G147</f>
        <v>-3.443919999699574E-2</v>
      </c>
      <c r="O147" s="1">
        <f t="shared" ca="1" si="33"/>
        <v>-3.026474074507314E-2</v>
      </c>
      <c r="P147" s="39">
        <f t="shared" si="28"/>
        <v>-0.16354192343179072</v>
      </c>
      <c r="Q147" s="132">
        <f t="shared" si="29"/>
        <v>37910.943099999997</v>
      </c>
      <c r="R147" s="40"/>
      <c r="S147" s="39">
        <f>+(P147-G147)^2</f>
        <v>1.6667513198281161E-2</v>
      </c>
      <c r="T147" s="1">
        <v>1</v>
      </c>
      <c r="U147" s="3">
        <f t="shared" si="24"/>
        <v>1.6667513198281161E-2</v>
      </c>
    </row>
    <row r="148" spans="1:21" x14ac:dyDescent="0.2">
      <c r="A148" s="54" t="s">
        <v>108</v>
      </c>
      <c r="B148" s="55" t="s">
        <v>50</v>
      </c>
      <c r="C148" s="61">
        <v>52973.552199999998</v>
      </c>
      <c r="D148" s="56">
        <v>1E-4</v>
      </c>
      <c r="E148" s="38">
        <f t="shared" si="26"/>
        <v>21664.896945988919</v>
      </c>
      <c r="F148" s="1">
        <f t="shared" si="27"/>
        <v>21665</v>
      </c>
      <c r="G148" s="1">
        <f>+C148-(C$7+F148*C$8)</f>
        <v>-3.5237999996752478E-2</v>
      </c>
      <c r="K148" s="1">
        <f>G148</f>
        <v>-3.5237999996752478E-2</v>
      </c>
      <c r="O148" s="1">
        <f t="shared" ca="1" si="33"/>
        <v>-3.0187843051892663E-2</v>
      </c>
      <c r="P148" s="39">
        <f t="shared" si="28"/>
        <v>-0.16354193077474857</v>
      </c>
      <c r="Q148" s="132">
        <f t="shared" si="29"/>
        <v>37955.052199999998</v>
      </c>
      <c r="R148" s="40"/>
      <c r="S148" s="39">
        <f>+(P148-G148)^2</f>
        <v>1.6461898653084815E-2</v>
      </c>
      <c r="T148" s="1">
        <v>1</v>
      </c>
      <c r="U148" s="3">
        <f t="shared" si="24"/>
        <v>1.6461898653084815E-2</v>
      </c>
    </row>
    <row r="149" spans="1:21" x14ac:dyDescent="0.2">
      <c r="A149" s="45" t="s">
        <v>109</v>
      </c>
      <c r="B149" s="44" t="s">
        <v>50</v>
      </c>
      <c r="C149" s="51">
        <v>53149.450599999996</v>
      </c>
      <c r="D149" s="51">
        <v>1.4E-3</v>
      </c>
      <c r="E149" s="38">
        <f t="shared" ref="E149:E180" si="34">+(C149-C$7)/C$8</f>
        <v>22179.314213253194</v>
      </c>
      <c r="F149" s="1">
        <f t="shared" ref="F149:F180" si="35">ROUND(2*E149,0)/2</f>
        <v>22179.5</v>
      </c>
      <c r="O149" s="1">
        <f t="shared" ca="1" si="33"/>
        <v>-2.9881146438393791E-2</v>
      </c>
      <c r="P149" s="39">
        <f t="shared" ref="P149:P180" si="36">+D$11+D$12*G149+D$13*G149^2</f>
        <v>-0.16354160685011057</v>
      </c>
      <c r="Q149" s="132">
        <f t="shared" ref="Q149:Q180" si="37">+C149-15018.5</f>
        <v>38130.950599999996</v>
      </c>
      <c r="R149" s="40">
        <v>-6.3527400001476053E-2</v>
      </c>
      <c r="S149" s="39"/>
    </row>
    <row r="150" spans="1:21" x14ac:dyDescent="0.2">
      <c r="A150" s="59" t="s">
        <v>110</v>
      </c>
      <c r="B150" s="62"/>
      <c r="C150" s="45">
        <v>53209.4902</v>
      </c>
      <c r="D150" s="45">
        <v>3.3999999999999998E-3</v>
      </c>
      <c r="E150" s="38">
        <f t="shared" si="34"/>
        <v>22354.900841441071</v>
      </c>
      <c r="F150" s="1">
        <f t="shared" si="35"/>
        <v>22355</v>
      </c>
      <c r="G150" s="1">
        <f t="shared" ref="G150:G180" si="38">+C150-(C$7+F150*C$8)</f>
        <v>-3.3905999996932223E-2</v>
      </c>
      <c r="K150" s="1">
        <f>G150</f>
        <v>-3.3905999996932223E-2</v>
      </c>
      <c r="O150" s="1">
        <f t="shared" ca="1" si="33"/>
        <v>-2.9776529809299422E-2</v>
      </c>
      <c r="P150" s="39">
        <f t="shared" si="36"/>
        <v>-0.16354191853035729</v>
      </c>
      <c r="Q150" s="132">
        <f t="shared" si="37"/>
        <v>38190.9902</v>
      </c>
      <c r="R150" s="40"/>
      <c r="S150" s="39">
        <f t="shared" ref="S150:S180" si="39">+(P150-G150)^2</f>
        <v>1.6805471374004823E-2</v>
      </c>
      <c r="T150" s="1">
        <v>0.4</v>
      </c>
      <c r="U150" s="3">
        <f t="shared" ref="U150:U211" si="40">+T150*S150</f>
        <v>6.7221885496019295E-3</v>
      </c>
    </row>
    <row r="151" spans="1:21" x14ac:dyDescent="0.2">
      <c r="A151" s="59" t="s">
        <v>110</v>
      </c>
      <c r="B151" s="62"/>
      <c r="C151" s="45">
        <v>53217.527099999999</v>
      </c>
      <c r="D151" s="45">
        <v>1.9E-3</v>
      </c>
      <c r="E151" s="38">
        <f t="shared" si="34"/>
        <v>22378.404864986915</v>
      </c>
      <c r="F151" s="1">
        <f t="shared" si="35"/>
        <v>22378.5</v>
      </c>
      <c r="G151" s="1">
        <f t="shared" si="38"/>
        <v>-3.2530199998291209E-2</v>
      </c>
      <c r="K151" s="1">
        <f>G151</f>
        <v>-3.2530199998291209E-2</v>
      </c>
      <c r="O151" s="1">
        <f t="shared" ca="1" si="33"/>
        <v>-2.9762521314805303E-2</v>
      </c>
      <c r="P151" s="39">
        <f t="shared" si="36"/>
        <v>-0.1635419058833357</v>
      </c>
      <c r="Q151" s="132">
        <f t="shared" si="37"/>
        <v>38199.027099999999</v>
      </c>
      <c r="R151" s="40"/>
      <c r="S151" s="39">
        <f t="shared" si="39"/>
        <v>1.7164067078909401E-2</v>
      </c>
      <c r="T151" s="1">
        <v>0.6</v>
      </c>
      <c r="U151" s="3">
        <f t="shared" si="40"/>
        <v>1.0298440247345641E-2</v>
      </c>
    </row>
    <row r="152" spans="1:21" x14ac:dyDescent="0.2">
      <c r="A152" s="59" t="s">
        <v>110</v>
      </c>
      <c r="B152" s="62"/>
      <c r="C152" s="45">
        <v>53221.457799999996</v>
      </c>
      <c r="D152" s="45">
        <v>2.0000000000000001E-4</v>
      </c>
      <c r="E152" s="38">
        <f t="shared" si="34"/>
        <v>22389.900250689308</v>
      </c>
      <c r="F152" s="1">
        <f t="shared" si="35"/>
        <v>22390</v>
      </c>
      <c r="G152" s="1">
        <f t="shared" si="38"/>
        <v>-3.4107999999832828E-2</v>
      </c>
      <c r="K152" s="1">
        <f>G152</f>
        <v>-3.4107999999832828E-2</v>
      </c>
      <c r="O152" s="1">
        <f t="shared" ca="1" si="33"/>
        <v>-2.9755666094095419E-2</v>
      </c>
      <c r="P152" s="39">
        <f t="shared" si="36"/>
        <v>-0.16354192038723941</v>
      </c>
      <c r="Q152" s="132">
        <f t="shared" si="37"/>
        <v>38202.957799999996</v>
      </c>
      <c r="R152" s="40"/>
      <c r="S152" s="39">
        <f t="shared" si="39"/>
        <v>1.6753139746853506E-2</v>
      </c>
      <c r="T152" s="1">
        <v>1</v>
      </c>
      <c r="U152" s="3">
        <f t="shared" si="40"/>
        <v>1.6753139746853506E-2</v>
      </c>
    </row>
    <row r="153" spans="1:21" x14ac:dyDescent="0.2">
      <c r="A153" s="59" t="s">
        <v>110</v>
      </c>
      <c r="B153" s="62"/>
      <c r="C153" s="45">
        <v>53226.416799999999</v>
      </c>
      <c r="D153" s="45">
        <v>1.1299999999999999E-2</v>
      </c>
      <c r="E153" s="38">
        <f t="shared" si="34"/>
        <v>22404.402913751423</v>
      </c>
      <c r="F153" s="1">
        <f t="shared" si="35"/>
        <v>22404.5</v>
      </c>
      <c r="G153" s="1">
        <f t="shared" si="38"/>
        <v>-3.3197400000062771E-2</v>
      </c>
      <c r="I153" s="1">
        <f>G153</f>
        <v>-3.3197400000062771E-2</v>
      </c>
      <c r="O153" s="1">
        <f t="shared" ca="1" si="33"/>
        <v>-2.9747022554939471E-2</v>
      </c>
      <c r="P153" s="39">
        <f t="shared" si="36"/>
        <v>-0.16354191201656199</v>
      </c>
      <c r="Q153" s="132">
        <f t="shared" si="37"/>
        <v>38207.916799999999</v>
      </c>
      <c r="R153" s="40"/>
      <c r="S153" s="39">
        <f t="shared" si="39"/>
        <v>1.698969181281931E-2</v>
      </c>
      <c r="T153" s="1">
        <v>0.1</v>
      </c>
      <c r="U153" s="3">
        <f t="shared" si="40"/>
        <v>1.6989691812819311E-3</v>
      </c>
    </row>
    <row r="154" spans="1:21" x14ac:dyDescent="0.2">
      <c r="A154" s="59" t="s">
        <v>110</v>
      </c>
      <c r="B154" s="62"/>
      <c r="C154" s="45">
        <v>53233.424899999998</v>
      </c>
      <c r="D154" s="45">
        <v>3.3E-3</v>
      </c>
      <c r="E154" s="38">
        <f t="shared" si="34"/>
        <v>22424.898197680748</v>
      </c>
      <c r="F154" s="1">
        <f t="shared" si="35"/>
        <v>22425</v>
      </c>
      <c r="G154" s="1">
        <f t="shared" si="38"/>
        <v>-3.4809999997378327E-2</v>
      </c>
      <c r="K154" s="1">
        <f t="shared" ref="K154:K170" si="41">G154</f>
        <v>-3.4809999997378327E-2</v>
      </c>
      <c r="O154" s="1">
        <f t="shared" ca="1" si="33"/>
        <v>-2.9734802378891409E-2</v>
      </c>
      <c r="P154" s="39">
        <f t="shared" si="36"/>
        <v>-0.16354192684036453</v>
      </c>
      <c r="Q154" s="132">
        <f t="shared" si="37"/>
        <v>38214.924899999998</v>
      </c>
      <c r="R154" s="40"/>
      <c r="S154" s="39">
        <f t="shared" si="39"/>
        <v>1.6571908988707952E-2</v>
      </c>
      <c r="T154" s="1">
        <v>0.4</v>
      </c>
      <c r="U154" s="3">
        <f t="shared" si="40"/>
        <v>6.6287635954831812E-3</v>
      </c>
    </row>
    <row r="155" spans="1:21" x14ac:dyDescent="0.2">
      <c r="A155" s="52" t="s">
        <v>101</v>
      </c>
      <c r="B155" s="53" t="s">
        <v>50</v>
      </c>
      <c r="C155" s="52">
        <v>53236.50086</v>
      </c>
      <c r="D155" s="52" t="s">
        <v>111</v>
      </c>
      <c r="E155" s="38">
        <f t="shared" si="34"/>
        <v>22433.893884608064</v>
      </c>
      <c r="F155" s="1">
        <f t="shared" si="35"/>
        <v>22434</v>
      </c>
      <c r="G155" s="1">
        <f t="shared" si="38"/>
        <v>-3.6284799993154593E-2</v>
      </c>
      <c r="K155" s="1">
        <f t="shared" si="41"/>
        <v>-3.6284799993154593E-2</v>
      </c>
      <c r="O155" s="1">
        <f t="shared" ca="1" si="33"/>
        <v>-2.9729437423553239E-2</v>
      </c>
      <c r="P155" s="39">
        <f t="shared" si="36"/>
        <v>-0.16354194039744321</v>
      </c>
      <c r="Q155" s="132">
        <f t="shared" si="37"/>
        <v>38218.00086</v>
      </c>
      <c r="R155" s="40"/>
      <c r="S155" s="39">
        <f t="shared" si="39"/>
        <v>1.6194379783876826E-2</v>
      </c>
      <c r="T155" s="1">
        <v>1</v>
      </c>
      <c r="U155" s="3">
        <f t="shared" si="40"/>
        <v>1.6194379783876826E-2</v>
      </c>
    </row>
    <row r="156" spans="1:21" x14ac:dyDescent="0.2">
      <c r="A156" s="59" t="s">
        <v>110</v>
      </c>
      <c r="B156" s="62"/>
      <c r="C156" s="45">
        <v>53242.489399999999</v>
      </c>
      <c r="D156" s="45">
        <v>2.9999999999999997E-4</v>
      </c>
      <c r="E156" s="38">
        <f t="shared" si="34"/>
        <v>22451.40745142676</v>
      </c>
      <c r="F156" s="1">
        <f t="shared" si="35"/>
        <v>22451.5</v>
      </c>
      <c r="G156" s="1">
        <f t="shared" si="38"/>
        <v>-3.1645799994294066E-2</v>
      </c>
      <c r="K156" s="1">
        <f t="shared" si="41"/>
        <v>-3.1645799994294066E-2</v>
      </c>
      <c r="O156" s="1">
        <f t="shared" ca="1" si="33"/>
        <v>-2.9719005565951237E-2</v>
      </c>
      <c r="P156" s="39">
        <f t="shared" si="36"/>
        <v>-0.16354189775350172</v>
      </c>
      <c r="Q156" s="132">
        <f t="shared" si="37"/>
        <v>38223.989399999999</v>
      </c>
      <c r="R156" s="40"/>
      <c r="S156" s="39">
        <f t="shared" si="39"/>
        <v>1.7396580604106465E-2</v>
      </c>
      <c r="T156" s="1">
        <v>1</v>
      </c>
      <c r="U156" s="3">
        <f t="shared" si="40"/>
        <v>1.7396580604106465E-2</v>
      </c>
    </row>
    <row r="157" spans="1:21" x14ac:dyDescent="0.2">
      <c r="A157" s="45" t="s">
        <v>112</v>
      </c>
      <c r="B157" s="62"/>
      <c r="C157" s="45">
        <v>53250.521200000003</v>
      </c>
      <c r="D157" s="45">
        <v>2.8E-3</v>
      </c>
      <c r="E157" s="38">
        <f t="shared" si="34"/>
        <v>22474.896559953133</v>
      </c>
      <c r="F157" s="1">
        <f t="shared" si="35"/>
        <v>22475</v>
      </c>
      <c r="G157" s="1">
        <f t="shared" si="38"/>
        <v>-3.5369999990507495E-2</v>
      </c>
      <c r="K157" s="1">
        <f t="shared" si="41"/>
        <v>-3.5369999990507495E-2</v>
      </c>
      <c r="O157" s="1">
        <f t="shared" ca="1" si="33"/>
        <v>-2.9704997071457118E-2</v>
      </c>
      <c r="P157" s="39">
        <f t="shared" si="36"/>
        <v>-0.1635419319881567</v>
      </c>
      <c r="Q157" s="132">
        <f t="shared" si="37"/>
        <v>38232.021200000003</v>
      </c>
      <c r="R157" s="40"/>
      <c r="S157" s="39">
        <f t="shared" si="39"/>
        <v>1.6428044152010012E-2</v>
      </c>
      <c r="T157" s="1">
        <v>0.5</v>
      </c>
      <c r="U157" s="3">
        <f t="shared" si="40"/>
        <v>8.2140220760050058E-3</v>
      </c>
    </row>
    <row r="158" spans="1:21" x14ac:dyDescent="0.2">
      <c r="A158" s="59" t="s">
        <v>110</v>
      </c>
      <c r="B158" s="62"/>
      <c r="C158" s="45">
        <v>53251.379200000003</v>
      </c>
      <c r="D158" s="45">
        <v>2.2000000000000001E-3</v>
      </c>
      <c r="E158" s="38">
        <f t="shared" si="34"/>
        <v>22477.405792642647</v>
      </c>
      <c r="F158" s="1">
        <f t="shared" si="35"/>
        <v>22477.5</v>
      </c>
      <c r="G158" s="1">
        <f t="shared" si="38"/>
        <v>-3.2212999991315883E-2</v>
      </c>
      <c r="K158" s="1">
        <f t="shared" si="41"/>
        <v>-3.2212999991315883E-2</v>
      </c>
      <c r="O158" s="1">
        <f t="shared" ca="1" si="33"/>
        <v>-2.9703506806085404E-2</v>
      </c>
      <c r="P158" s="39">
        <f t="shared" si="36"/>
        <v>-0.16354190296747928</v>
      </c>
      <c r="Q158" s="132">
        <f t="shared" si="37"/>
        <v>38232.879200000003</v>
      </c>
      <c r="R158" s="40"/>
      <c r="S158" s="39">
        <f t="shared" si="39"/>
        <v>1.7247280756922539E-2</v>
      </c>
      <c r="T158" s="1">
        <v>0.5</v>
      </c>
      <c r="U158" s="3">
        <f t="shared" si="40"/>
        <v>8.6236403784612694E-3</v>
      </c>
    </row>
    <row r="159" spans="1:21" x14ac:dyDescent="0.2">
      <c r="A159" s="59" t="s">
        <v>110</v>
      </c>
      <c r="B159" s="62"/>
      <c r="C159" s="45">
        <v>53253.431199999999</v>
      </c>
      <c r="D159" s="45">
        <v>5.9999999999999995E-4</v>
      </c>
      <c r="E159" s="38">
        <f t="shared" si="34"/>
        <v>22483.406894599368</v>
      </c>
      <c r="F159" s="1">
        <f t="shared" si="35"/>
        <v>22483.5</v>
      </c>
      <c r="G159" s="1">
        <f t="shared" si="38"/>
        <v>-3.1836199996178038E-2</v>
      </c>
      <c r="K159" s="1">
        <f t="shared" si="41"/>
        <v>-3.1836199996178038E-2</v>
      </c>
      <c r="O159" s="1">
        <f t="shared" ca="1" si="33"/>
        <v>-2.9699930169193291E-2</v>
      </c>
      <c r="P159" s="39">
        <f t="shared" si="36"/>
        <v>-0.16354189950375089</v>
      </c>
      <c r="Q159" s="132">
        <f t="shared" si="37"/>
        <v>38234.931199999999</v>
      </c>
      <c r="R159" s="40"/>
      <c r="S159" s="39">
        <f t="shared" si="39"/>
        <v>1.7346391282779077E-2</v>
      </c>
      <c r="T159" s="1">
        <v>1</v>
      </c>
      <c r="U159" s="3">
        <f t="shared" si="40"/>
        <v>1.7346391282779077E-2</v>
      </c>
    </row>
    <row r="160" spans="1:21" x14ac:dyDescent="0.2">
      <c r="A160" s="59" t="s">
        <v>110</v>
      </c>
      <c r="B160" s="62"/>
      <c r="C160" s="45">
        <v>53254.457900000001</v>
      </c>
      <c r="D160" s="45">
        <v>8.0000000000000004E-4</v>
      </c>
      <c r="E160" s="38">
        <f t="shared" si="34"/>
        <v>22486.409492737279</v>
      </c>
      <c r="F160" s="1">
        <f t="shared" si="35"/>
        <v>22486.5</v>
      </c>
      <c r="G160" s="1">
        <f t="shared" si="38"/>
        <v>-3.094779999810271E-2</v>
      </c>
      <c r="K160" s="1">
        <f t="shared" si="41"/>
        <v>-3.094779999810271E-2</v>
      </c>
      <c r="O160" s="1">
        <f t="shared" ca="1" si="33"/>
        <v>-2.969814185074723E-2</v>
      </c>
      <c r="P160" s="39">
        <f t="shared" si="36"/>
        <v>-0.16354189133714728</v>
      </c>
      <c r="Q160" s="132">
        <f t="shared" si="37"/>
        <v>38235.957900000001</v>
      </c>
      <c r="R160" s="40"/>
      <c r="S160" s="39">
        <f t="shared" si="39"/>
        <v>1.7581193058026894E-2</v>
      </c>
      <c r="T160" s="1">
        <v>1</v>
      </c>
      <c r="U160" s="3">
        <f t="shared" si="40"/>
        <v>1.7581193058026894E-2</v>
      </c>
    </row>
    <row r="161" spans="1:21" x14ac:dyDescent="0.2">
      <c r="A161" s="59" t="s">
        <v>110</v>
      </c>
      <c r="B161" s="62"/>
      <c r="C161" s="45">
        <v>53255.483399999997</v>
      </c>
      <c r="D161" s="45">
        <v>2.8999999999999998E-3</v>
      </c>
      <c r="E161" s="38">
        <f t="shared" si="34"/>
        <v>22489.408581458822</v>
      </c>
      <c r="F161" s="1">
        <f t="shared" si="35"/>
        <v>22489.5</v>
      </c>
      <c r="G161" s="1">
        <f t="shared" si="38"/>
        <v>-3.1259399998816662E-2</v>
      </c>
      <c r="K161" s="1">
        <f t="shared" si="41"/>
        <v>-3.1259399998816662E-2</v>
      </c>
      <c r="O161" s="1">
        <f t="shared" ca="1" si="33"/>
        <v>-2.9696353532301174E-2</v>
      </c>
      <c r="P161" s="39">
        <f t="shared" si="36"/>
        <v>-0.16354189420152554</v>
      </c>
      <c r="Q161" s="132">
        <f t="shared" si="37"/>
        <v>38236.983399999997</v>
      </c>
      <c r="R161" s="40"/>
      <c r="S161" s="39">
        <f t="shared" si="39"/>
        <v>1.7498658272489708E-2</v>
      </c>
      <c r="T161" s="1">
        <v>0.5</v>
      </c>
      <c r="U161" s="3">
        <f t="shared" si="40"/>
        <v>8.7493291362448541E-3</v>
      </c>
    </row>
    <row r="162" spans="1:21" x14ac:dyDescent="0.2">
      <c r="A162" s="59" t="s">
        <v>110</v>
      </c>
      <c r="B162" s="62"/>
      <c r="C162" s="45">
        <v>53257.362099999998</v>
      </c>
      <c r="D162" s="45">
        <v>2.0999999999999999E-3</v>
      </c>
      <c r="E162" s="38">
        <f t="shared" si="34"/>
        <v>22494.902865204494</v>
      </c>
      <c r="F162" s="1">
        <f t="shared" si="35"/>
        <v>22495</v>
      </c>
      <c r="G162" s="1">
        <f t="shared" si="38"/>
        <v>-3.3213999995496124E-2</v>
      </c>
      <c r="K162" s="1">
        <f t="shared" si="41"/>
        <v>-3.3213999995496124E-2</v>
      </c>
      <c r="O162" s="1">
        <f t="shared" ca="1" si="33"/>
        <v>-2.9693074948483403E-2</v>
      </c>
      <c r="P162" s="39">
        <f t="shared" si="36"/>
        <v>-0.1635419121691572</v>
      </c>
      <c r="Q162" s="132">
        <f t="shared" si="37"/>
        <v>38238.862099999998</v>
      </c>
      <c r="R162" s="40"/>
      <c r="S162" s="39">
        <f t="shared" si="39"/>
        <v>1.6985364691545515E-2</v>
      </c>
      <c r="T162" s="1">
        <v>0.5</v>
      </c>
      <c r="U162" s="3">
        <f t="shared" si="40"/>
        <v>8.4926823457727573E-3</v>
      </c>
    </row>
    <row r="163" spans="1:21" x14ac:dyDescent="0.2">
      <c r="A163" s="59" t="s">
        <v>110</v>
      </c>
      <c r="B163" s="62"/>
      <c r="C163" s="45">
        <v>53257.534800000001</v>
      </c>
      <c r="D163" s="45">
        <v>3.5000000000000001E-3</v>
      </c>
      <c r="E163" s="38">
        <f t="shared" si="34"/>
        <v>22495.407928707391</v>
      </c>
      <c r="F163" s="1">
        <f t="shared" si="35"/>
        <v>22495.5</v>
      </c>
      <c r="G163" s="1">
        <f t="shared" si="38"/>
        <v>-3.14825999957975E-2</v>
      </c>
      <c r="K163" s="1">
        <f t="shared" si="41"/>
        <v>-3.14825999957975E-2</v>
      </c>
      <c r="O163" s="1">
        <f t="shared" ca="1" si="33"/>
        <v>-2.9692776895409057E-2</v>
      </c>
      <c r="P163" s="39">
        <f t="shared" si="36"/>
        <v>-0.16354189625328819</v>
      </c>
      <c r="Q163" s="132">
        <f t="shared" si="37"/>
        <v>38239.034800000001</v>
      </c>
      <c r="R163" s="40"/>
      <c r="S163" s="39">
        <f t="shared" si="39"/>
        <v>1.7439657728023694E-2</v>
      </c>
      <c r="T163" s="1">
        <v>0.4</v>
      </c>
      <c r="U163" s="3">
        <f t="shared" si="40"/>
        <v>6.975863091209478E-3</v>
      </c>
    </row>
    <row r="164" spans="1:21" x14ac:dyDescent="0.2">
      <c r="A164" s="59" t="s">
        <v>110</v>
      </c>
      <c r="B164" s="62"/>
      <c r="C164" s="45">
        <v>53282.321000000004</v>
      </c>
      <c r="D164" s="45">
        <v>1.4E-3</v>
      </c>
      <c r="E164" s="38">
        <f t="shared" si="34"/>
        <v>22567.895508298036</v>
      </c>
      <c r="F164" s="1">
        <f t="shared" si="35"/>
        <v>22568</v>
      </c>
      <c r="G164" s="1">
        <f t="shared" si="38"/>
        <v>-3.5729599992919248E-2</v>
      </c>
      <c r="K164" s="1">
        <f t="shared" si="41"/>
        <v>-3.5729599992919248E-2</v>
      </c>
      <c r="O164" s="1">
        <f t="shared" ca="1" si="33"/>
        <v>-2.9649559199629333E-2</v>
      </c>
      <c r="P164" s="39">
        <f t="shared" si="36"/>
        <v>-0.16354193529377478</v>
      </c>
      <c r="Q164" s="132">
        <f t="shared" si="37"/>
        <v>38263.821000000004</v>
      </c>
      <c r="R164" s="40"/>
      <c r="S164" s="39">
        <f t="shared" si="39"/>
        <v>1.6335993055058323E-2</v>
      </c>
      <c r="T164" s="1">
        <v>0.6</v>
      </c>
      <c r="U164" s="3">
        <f t="shared" si="40"/>
        <v>9.8015958330349932E-3</v>
      </c>
    </row>
    <row r="165" spans="1:21" x14ac:dyDescent="0.2">
      <c r="A165" s="59" t="s">
        <v>110</v>
      </c>
      <c r="B165" s="62"/>
      <c r="C165" s="45">
        <v>53282.496500000001</v>
      </c>
      <c r="D165" s="45">
        <v>6.1000000000000004E-3</v>
      </c>
      <c r="E165" s="38">
        <f t="shared" si="34"/>
        <v>22568.408760439066</v>
      </c>
      <c r="F165" s="1">
        <f t="shared" si="35"/>
        <v>22568.5</v>
      </c>
      <c r="G165" s="1">
        <f t="shared" si="38"/>
        <v>-3.1198199991194997E-2</v>
      </c>
      <c r="K165" s="1">
        <f t="shared" si="41"/>
        <v>-3.1198199991194997E-2</v>
      </c>
      <c r="O165" s="1">
        <f t="shared" ca="1" si="33"/>
        <v>-2.964926114655499E-2</v>
      </c>
      <c r="P165" s="39">
        <f t="shared" si="36"/>
        <v>-0.16354189363894542</v>
      </c>
      <c r="Q165" s="132">
        <f t="shared" si="37"/>
        <v>38263.996500000001</v>
      </c>
      <c r="R165" s="40"/>
      <c r="S165" s="39">
        <f t="shared" si="39"/>
        <v>1.7514853248329614E-2</v>
      </c>
      <c r="T165" s="1">
        <v>0.4</v>
      </c>
      <c r="U165" s="3">
        <f t="shared" si="40"/>
        <v>7.0059412993318457E-3</v>
      </c>
    </row>
    <row r="166" spans="1:21" x14ac:dyDescent="0.2">
      <c r="A166" s="59" t="s">
        <v>110</v>
      </c>
      <c r="B166" s="62"/>
      <c r="C166" s="45">
        <v>53284.372499999998</v>
      </c>
      <c r="D166" s="45">
        <v>2.0000000000000001E-4</v>
      </c>
      <c r="E166" s="38">
        <f t="shared" si="34"/>
        <v>22573.895147997941</v>
      </c>
      <c r="F166" s="1">
        <f t="shared" si="35"/>
        <v>22574</v>
      </c>
      <c r="G166" s="1">
        <f t="shared" si="38"/>
        <v>-3.5852799999702256E-2</v>
      </c>
      <c r="K166" s="1">
        <f t="shared" si="41"/>
        <v>-3.5852799999702256E-2</v>
      </c>
      <c r="O166" s="1">
        <f t="shared" ca="1" si="33"/>
        <v>-2.9645982562737219E-2</v>
      </c>
      <c r="P166" s="39">
        <f t="shared" si="36"/>
        <v>-0.16354193642628914</v>
      </c>
      <c r="Q166" s="132">
        <f t="shared" si="37"/>
        <v>38265.872499999998</v>
      </c>
      <c r="R166" s="40"/>
      <c r="S166" s="39">
        <f t="shared" si="39"/>
        <v>1.6304515561367517E-2</v>
      </c>
      <c r="T166" s="1">
        <v>1</v>
      </c>
      <c r="U166" s="3">
        <f t="shared" si="40"/>
        <v>1.6304515561367517E-2</v>
      </c>
    </row>
    <row r="167" spans="1:21" x14ac:dyDescent="0.2">
      <c r="A167" s="59" t="s">
        <v>110</v>
      </c>
      <c r="B167" s="62"/>
      <c r="C167" s="45">
        <v>53284.548799999997</v>
      </c>
      <c r="D167" s="45">
        <v>2.9999999999999997E-4</v>
      </c>
      <c r="E167" s="38">
        <f t="shared" si="34"/>
        <v>22574.410739749874</v>
      </c>
      <c r="F167" s="1">
        <f t="shared" si="35"/>
        <v>22574.5</v>
      </c>
      <c r="G167" s="1">
        <f t="shared" si="38"/>
        <v>-3.0521399996359833E-2</v>
      </c>
      <c r="K167" s="1">
        <f t="shared" si="41"/>
        <v>-3.0521399996359833E-2</v>
      </c>
      <c r="O167" s="1">
        <f t="shared" ca="1" si="33"/>
        <v>-2.9645684509662873E-2</v>
      </c>
      <c r="P167" s="39">
        <f t="shared" si="36"/>
        <v>-0.16354188741747172</v>
      </c>
      <c r="Q167" s="132">
        <f t="shared" si="37"/>
        <v>38266.048799999997</v>
      </c>
      <c r="R167" s="40"/>
      <c r="S167" s="39">
        <f t="shared" si="39"/>
        <v>1.7694450073750187E-2</v>
      </c>
      <c r="T167" s="1">
        <v>1</v>
      </c>
      <c r="U167" s="3">
        <f t="shared" si="40"/>
        <v>1.7694450073750187E-2</v>
      </c>
    </row>
    <row r="168" spans="1:21" x14ac:dyDescent="0.2">
      <c r="A168" s="45" t="s">
        <v>113</v>
      </c>
      <c r="B168" s="44" t="s">
        <v>56</v>
      </c>
      <c r="C168" s="45">
        <v>53341.310100000002</v>
      </c>
      <c r="D168" s="45">
        <v>5.9999999999999995E-4</v>
      </c>
      <c r="E168" s="38">
        <f t="shared" si="34"/>
        <v>22740.40993492374</v>
      </c>
      <c r="F168" s="1">
        <f t="shared" si="35"/>
        <v>22740.5</v>
      </c>
      <c r="G168" s="1">
        <f t="shared" si="38"/>
        <v>-3.0796599996392615E-2</v>
      </c>
      <c r="K168" s="1">
        <f t="shared" si="41"/>
        <v>-3.0796599996392615E-2</v>
      </c>
      <c r="O168" s="1">
        <f t="shared" ca="1" si="33"/>
        <v>-2.9546730888981021E-2</v>
      </c>
      <c r="P168" s="39">
        <f t="shared" si="36"/>
        <v>-0.16354188994724356</v>
      </c>
      <c r="Q168" s="132">
        <f t="shared" si="37"/>
        <v>38322.810100000002</v>
      </c>
      <c r="R168" s="40"/>
      <c r="S168" s="39">
        <f t="shared" si="39"/>
        <v>1.7621312004135487E-2</v>
      </c>
      <c r="T168" s="1">
        <v>1</v>
      </c>
      <c r="U168" s="3">
        <f t="shared" si="40"/>
        <v>1.7621312004135487E-2</v>
      </c>
    </row>
    <row r="169" spans="1:21" x14ac:dyDescent="0.2">
      <c r="A169" s="57" t="s">
        <v>114</v>
      </c>
      <c r="B169" s="58"/>
      <c r="C169" s="45">
        <v>53601.525000000001</v>
      </c>
      <c r="D169" s="45">
        <v>1E-3</v>
      </c>
      <c r="E169" s="38">
        <f t="shared" si="34"/>
        <v>23501.411955177751</v>
      </c>
      <c r="F169" s="1">
        <f t="shared" si="35"/>
        <v>23501.5</v>
      </c>
      <c r="G169" s="1">
        <f t="shared" si="38"/>
        <v>-3.010579999681795E-2</v>
      </c>
      <c r="K169" s="1">
        <f t="shared" si="41"/>
        <v>-3.010579999681795E-2</v>
      </c>
      <c r="O169" s="1">
        <f t="shared" ca="1" si="33"/>
        <v>-2.9093094109831082E-2</v>
      </c>
      <c r="P169" s="39">
        <f t="shared" si="36"/>
        <v>-0.16354188359707511</v>
      </c>
      <c r="Q169" s="132">
        <f t="shared" si="37"/>
        <v>38583.025000000001</v>
      </c>
      <c r="R169" s="40"/>
      <c r="S169" s="39">
        <f t="shared" si="39"/>
        <v>1.7805188406574819E-2</v>
      </c>
      <c r="T169" s="1">
        <v>0.6</v>
      </c>
      <c r="U169" s="3">
        <f t="shared" si="40"/>
        <v>1.068311304394489E-2</v>
      </c>
    </row>
    <row r="170" spans="1:21" x14ac:dyDescent="0.2">
      <c r="A170" s="45" t="s">
        <v>93</v>
      </c>
      <c r="B170" s="44" t="s">
        <v>56</v>
      </c>
      <c r="C170" s="45">
        <v>53604.942000000003</v>
      </c>
      <c r="D170" s="63">
        <v>3.0000000000000001E-3</v>
      </c>
      <c r="E170" s="38">
        <f t="shared" si="34"/>
        <v>23511.405018231435</v>
      </c>
      <c r="F170" s="1">
        <f t="shared" si="35"/>
        <v>23511.5</v>
      </c>
      <c r="G170" s="1">
        <f t="shared" si="38"/>
        <v>-3.2477799992193468E-2</v>
      </c>
      <c r="K170" s="1">
        <f t="shared" si="41"/>
        <v>-3.2477799992193468E-2</v>
      </c>
      <c r="O170" s="1">
        <f t="shared" ca="1" si="33"/>
        <v>-2.9087133048344226E-2</v>
      </c>
      <c r="P170" s="39">
        <f t="shared" si="36"/>
        <v>-0.1635419054016494</v>
      </c>
      <c r="Q170" s="132">
        <f t="shared" si="37"/>
        <v>38586.442000000003</v>
      </c>
      <c r="R170" s="40"/>
      <c r="S170" s="39">
        <f t="shared" si="39"/>
        <v>1.7177799726780976E-2</v>
      </c>
      <c r="T170" s="1">
        <v>0.4</v>
      </c>
      <c r="U170" s="3">
        <f t="shared" si="40"/>
        <v>6.8711198907123912E-3</v>
      </c>
    </row>
    <row r="171" spans="1:21" x14ac:dyDescent="0.2">
      <c r="A171" s="35" t="s">
        <v>115</v>
      </c>
      <c r="B171" s="36" t="s">
        <v>50</v>
      </c>
      <c r="C171" s="37">
        <v>53609.559699999998</v>
      </c>
      <c r="D171" s="37" t="s">
        <v>38</v>
      </c>
      <c r="E171" s="38">
        <f t="shared" si="34"/>
        <v>23524.909544793609</v>
      </c>
      <c r="F171" s="1">
        <f t="shared" si="35"/>
        <v>23525</v>
      </c>
      <c r="G171" s="1">
        <f t="shared" si="38"/>
        <v>-3.0930000000807922E-2</v>
      </c>
      <c r="J171" s="1">
        <f>G171</f>
        <v>-3.0930000000807922E-2</v>
      </c>
      <c r="O171" s="1">
        <f t="shared" ca="1" si="33"/>
        <v>-2.9079085615336966E-2</v>
      </c>
      <c r="P171" s="39">
        <f t="shared" si="36"/>
        <v>-0.16354189117352105</v>
      </c>
      <c r="Q171" s="132">
        <f t="shared" si="37"/>
        <v>38591.059699999998</v>
      </c>
      <c r="R171" s="40"/>
      <c r="S171" s="39">
        <f t="shared" si="39"/>
        <v>1.7585913680403509E-2</v>
      </c>
      <c r="T171" s="1">
        <v>1</v>
      </c>
      <c r="U171" s="3">
        <f t="shared" si="40"/>
        <v>1.7585913680403509E-2</v>
      </c>
    </row>
    <row r="172" spans="1:21" x14ac:dyDescent="0.2">
      <c r="A172" s="45" t="s">
        <v>93</v>
      </c>
      <c r="B172" s="44" t="s">
        <v>50</v>
      </c>
      <c r="C172" s="45">
        <v>53628.708400000003</v>
      </c>
      <c r="D172" s="63">
        <v>5.9999999999999995E-4</v>
      </c>
      <c r="E172" s="38">
        <f t="shared" si="34"/>
        <v>23580.910178828181</v>
      </c>
      <c r="F172" s="1">
        <f t="shared" si="35"/>
        <v>23581</v>
      </c>
      <c r="G172" s="1">
        <f t="shared" si="38"/>
        <v>-3.0713199994352181E-2</v>
      </c>
      <c r="K172" s="1">
        <f t="shared" ref="K172:K178" si="42">G172</f>
        <v>-3.0713199994352181E-2</v>
      </c>
      <c r="O172" s="1">
        <f t="shared" ca="1" si="33"/>
        <v>-2.9045703671010559E-2</v>
      </c>
      <c r="P172" s="39">
        <f t="shared" si="36"/>
        <v>-0.16354188918059029</v>
      </c>
      <c r="Q172" s="132">
        <f t="shared" si="37"/>
        <v>38610.208400000003</v>
      </c>
      <c r="R172" s="40"/>
      <c r="S172" s="39">
        <f t="shared" si="39"/>
        <v>1.7643460670934249E-2</v>
      </c>
      <c r="T172" s="1">
        <v>1</v>
      </c>
      <c r="U172" s="3">
        <f t="shared" si="40"/>
        <v>1.7643460670934249E-2</v>
      </c>
    </row>
    <row r="173" spans="1:21" x14ac:dyDescent="0.2">
      <c r="A173" s="45" t="s">
        <v>93</v>
      </c>
      <c r="B173" s="44" t="s">
        <v>56</v>
      </c>
      <c r="C173" s="45">
        <v>53628.875099999997</v>
      </c>
      <c r="D173" s="63">
        <v>5.9999999999999995E-4</v>
      </c>
      <c r="E173" s="38">
        <f t="shared" si="34"/>
        <v>23581.397695249307</v>
      </c>
      <c r="F173" s="1">
        <f t="shared" si="35"/>
        <v>23581.5</v>
      </c>
      <c r="G173" s="1">
        <f t="shared" si="38"/>
        <v>-3.4981799995875917E-2</v>
      </c>
      <c r="K173" s="1">
        <f t="shared" si="42"/>
        <v>-3.4981799995875917E-2</v>
      </c>
      <c r="O173" s="1">
        <f t="shared" ca="1" si="33"/>
        <v>-2.9045405617936212E-2</v>
      </c>
      <c r="P173" s="39">
        <f t="shared" si="36"/>
        <v>-0.16354192841963361</v>
      </c>
      <c r="Q173" s="132">
        <f t="shared" si="37"/>
        <v>38610.375099999997</v>
      </c>
      <c r="R173" s="40"/>
      <c r="S173" s="39">
        <f t="shared" si="39"/>
        <v>1.6527706620333069E-2</v>
      </c>
      <c r="T173" s="1">
        <v>1</v>
      </c>
      <c r="U173" s="3">
        <f t="shared" si="40"/>
        <v>1.6527706620333069E-2</v>
      </c>
    </row>
    <row r="174" spans="1:21" x14ac:dyDescent="0.2">
      <c r="A174" s="45" t="s">
        <v>93</v>
      </c>
      <c r="B174" s="44" t="s">
        <v>56</v>
      </c>
      <c r="C174" s="45">
        <v>53647.685700000002</v>
      </c>
      <c r="D174" s="63">
        <v>4.0000000000000002E-4</v>
      </c>
      <c r="E174" s="38">
        <f t="shared" si="34"/>
        <v>23636.409551227553</v>
      </c>
      <c r="F174" s="1">
        <f t="shared" si="35"/>
        <v>23636.5</v>
      </c>
      <c r="G174" s="1">
        <f t="shared" si="38"/>
        <v>-3.0927799991331995E-2</v>
      </c>
      <c r="K174" s="1">
        <f t="shared" si="42"/>
        <v>-3.0927799991331995E-2</v>
      </c>
      <c r="O174" s="1">
        <f t="shared" ca="1" si="33"/>
        <v>-2.901261977975849E-2</v>
      </c>
      <c r="P174" s="39">
        <f t="shared" si="36"/>
        <v>-0.16354189115329751</v>
      </c>
      <c r="Q174" s="132">
        <f t="shared" si="37"/>
        <v>38629.185700000002</v>
      </c>
      <c r="R174" s="40"/>
      <c r="S174" s="39">
        <f t="shared" si="39"/>
        <v>1.75864971747141E-2</v>
      </c>
      <c r="T174" s="1">
        <v>1</v>
      </c>
      <c r="U174" s="3">
        <f t="shared" si="40"/>
        <v>1.75864971747141E-2</v>
      </c>
    </row>
    <row r="175" spans="1:21" x14ac:dyDescent="0.2">
      <c r="A175" s="45" t="s">
        <v>93</v>
      </c>
      <c r="B175" s="44" t="s">
        <v>50</v>
      </c>
      <c r="C175" s="45">
        <v>53657.7693</v>
      </c>
      <c r="D175" s="63">
        <v>2.0000000000000001E-4</v>
      </c>
      <c r="E175" s="38">
        <f t="shared" si="34"/>
        <v>23665.899176807914</v>
      </c>
      <c r="F175" s="1">
        <f t="shared" si="35"/>
        <v>23666</v>
      </c>
      <c r="G175" s="1">
        <f t="shared" si="38"/>
        <v>-3.4475199994631112E-2</v>
      </c>
      <c r="K175" s="1">
        <f t="shared" si="42"/>
        <v>-3.4475199994631112E-2</v>
      </c>
      <c r="O175" s="1">
        <f t="shared" ca="1" si="33"/>
        <v>-2.8995034648372262E-2</v>
      </c>
      <c r="P175" s="39">
        <f t="shared" si="36"/>
        <v>-0.1635419237627202</v>
      </c>
      <c r="Q175" s="132">
        <f t="shared" si="37"/>
        <v>38639.2693</v>
      </c>
      <c r="R175" s="40"/>
      <c r="S175" s="39">
        <f t="shared" si="39"/>
        <v>1.6658219184228211E-2</v>
      </c>
      <c r="T175" s="1">
        <v>1</v>
      </c>
      <c r="U175" s="3">
        <f t="shared" si="40"/>
        <v>1.6658219184228211E-2</v>
      </c>
    </row>
    <row r="176" spans="1:21" x14ac:dyDescent="0.2">
      <c r="A176" s="57" t="s">
        <v>114</v>
      </c>
      <c r="B176" s="58"/>
      <c r="C176" s="45">
        <v>53659.314200000001</v>
      </c>
      <c r="D176" s="45">
        <v>1.6999999999999999E-3</v>
      </c>
      <c r="E176" s="38">
        <f t="shared" si="34"/>
        <v>23670.41725790585</v>
      </c>
      <c r="F176" s="1">
        <f t="shared" si="35"/>
        <v>23670.5</v>
      </c>
      <c r="G176" s="1">
        <f t="shared" si="38"/>
        <v>-2.8292599992710166E-2</v>
      </c>
      <c r="K176" s="1">
        <f t="shared" si="42"/>
        <v>-2.8292599992710166E-2</v>
      </c>
      <c r="O176" s="1">
        <f t="shared" ca="1" si="33"/>
        <v>-2.8992352170703173E-2</v>
      </c>
      <c r="P176" s="39">
        <f t="shared" si="36"/>
        <v>-0.16354186692926251</v>
      </c>
      <c r="Q176" s="132">
        <f t="shared" si="37"/>
        <v>38640.814200000001</v>
      </c>
      <c r="R176" s="40"/>
      <c r="S176" s="39">
        <f t="shared" si="39"/>
        <v>1.829236420687479E-2</v>
      </c>
      <c r="T176" s="1">
        <v>0.6</v>
      </c>
      <c r="U176" s="3">
        <f t="shared" si="40"/>
        <v>1.0975418524124874E-2</v>
      </c>
    </row>
    <row r="177" spans="1:21" x14ac:dyDescent="0.2">
      <c r="A177" s="45" t="s">
        <v>93</v>
      </c>
      <c r="B177" s="44" t="s">
        <v>50</v>
      </c>
      <c r="C177" s="45">
        <v>53666.655700000003</v>
      </c>
      <c r="D177" s="63">
        <v>2.9999999999999997E-4</v>
      </c>
      <c r="E177" s="38">
        <f t="shared" si="34"/>
        <v>23691.887574677476</v>
      </c>
      <c r="F177" s="1">
        <f t="shared" si="35"/>
        <v>23692</v>
      </c>
      <c r="G177" s="1">
        <f t="shared" si="38"/>
        <v>-3.8442399993073195E-2</v>
      </c>
      <c r="K177" s="1">
        <f t="shared" si="42"/>
        <v>-3.8442399993073195E-2</v>
      </c>
      <c r="O177" s="1">
        <f t="shared" ca="1" si="33"/>
        <v>-2.8979535888506429E-2</v>
      </c>
      <c r="P177" s="39">
        <f t="shared" si="36"/>
        <v>-0.16354196023115278</v>
      </c>
      <c r="Q177" s="132">
        <f t="shared" si="37"/>
        <v>38648.155700000003</v>
      </c>
      <c r="R177" s="40"/>
      <c r="S177" s="39">
        <f t="shared" si="39"/>
        <v>1.5649899971760903E-2</v>
      </c>
      <c r="T177" s="1">
        <v>1</v>
      </c>
      <c r="U177" s="3">
        <f t="shared" si="40"/>
        <v>1.5649899971760903E-2</v>
      </c>
    </row>
    <row r="178" spans="1:21" x14ac:dyDescent="0.2">
      <c r="A178" s="45" t="s">
        <v>93</v>
      </c>
      <c r="B178" s="44" t="s">
        <v>50</v>
      </c>
      <c r="C178" s="45">
        <v>53668.71385</v>
      </c>
      <c r="D178" s="63">
        <v>1.7000000000000001E-4</v>
      </c>
      <c r="E178" s="38">
        <f t="shared" si="34"/>
        <v>23697.90666239299</v>
      </c>
      <c r="F178" s="1">
        <f t="shared" si="35"/>
        <v>23698</v>
      </c>
      <c r="G178" s="1">
        <f t="shared" si="38"/>
        <v>-3.191559999686433E-2</v>
      </c>
      <c r="K178" s="1">
        <f t="shared" si="42"/>
        <v>-3.191559999686433E-2</v>
      </c>
      <c r="O178" s="1">
        <f t="shared" ref="O178:O211" ca="1" si="43">+C$11+C$12*$F178</f>
        <v>-2.8975959251614312E-2</v>
      </c>
      <c r="P178" s="39">
        <f t="shared" si="36"/>
        <v>-0.16354190023363424</v>
      </c>
      <c r="Q178" s="132">
        <f t="shared" si="37"/>
        <v>38650.21385</v>
      </c>
      <c r="R178" s="40"/>
      <c r="S178" s="39">
        <f t="shared" si="39"/>
        <v>1.7325482914020293E-2</v>
      </c>
      <c r="T178" s="1">
        <v>1</v>
      </c>
      <c r="U178" s="3">
        <f t="shared" si="40"/>
        <v>1.7325482914020293E-2</v>
      </c>
    </row>
    <row r="179" spans="1:21" x14ac:dyDescent="0.2">
      <c r="A179" s="35" t="s">
        <v>116</v>
      </c>
      <c r="B179" s="36" t="s">
        <v>50</v>
      </c>
      <c r="C179" s="37">
        <v>53668.713900000002</v>
      </c>
      <c r="D179" s="37" t="s">
        <v>38</v>
      </c>
      <c r="E179" s="38">
        <f t="shared" si="34"/>
        <v>23697.906808618678</v>
      </c>
      <c r="F179" s="1">
        <f t="shared" si="35"/>
        <v>23698</v>
      </c>
      <c r="G179" s="1">
        <f t="shared" si="38"/>
        <v>-3.1865599994489457E-2</v>
      </c>
      <c r="J179" s="1">
        <f>G179</f>
        <v>-3.1865599994489457E-2</v>
      </c>
      <c r="O179" s="1">
        <f t="shared" ca="1" si="43"/>
        <v>-2.8975959251614312E-2</v>
      </c>
      <c r="P179" s="39">
        <f t="shared" si="36"/>
        <v>-0.16354189977400996</v>
      </c>
      <c r="Q179" s="132">
        <f t="shared" si="37"/>
        <v>38650.213900000002</v>
      </c>
      <c r="R179" s="40"/>
      <c r="S179" s="39">
        <f t="shared" si="39"/>
        <v>1.733864792362615E-2</v>
      </c>
      <c r="T179" s="1">
        <v>1</v>
      </c>
      <c r="U179" s="3">
        <f t="shared" si="40"/>
        <v>1.733864792362615E-2</v>
      </c>
    </row>
    <row r="180" spans="1:21" x14ac:dyDescent="0.2">
      <c r="A180" s="59" t="s">
        <v>117</v>
      </c>
      <c r="B180" s="62" t="s">
        <v>50</v>
      </c>
      <c r="C180" s="51">
        <v>53688.5478</v>
      </c>
      <c r="D180" s="51">
        <v>1E-4</v>
      </c>
      <c r="E180" s="38">
        <f t="shared" si="34"/>
        <v>23755.911319388484</v>
      </c>
      <c r="F180" s="1">
        <f t="shared" si="35"/>
        <v>23756</v>
      </c>
      <c r="G180" s="1">
        <f t="shared" si="38"/>
        <v>-3.0323199993290473E-2</v>
      </c>
      <c r="K180" s="1">
        <f>G180</f>
        <v>-3.0323199993290473E-2</v>
      </c>
      <c r="O180" s="1">
        <f t="shared" ca="1" si="43"/>
        <v>-2.8941385094990533E-2</v>
      </c>
      <c r="P180" s="39">
        <f t="shared" si="36"/>
        <v>-0.16354188559552124</v>
      </c>
      <c r="Q180" s="132">
        <f t="shared" si="37"/>
        <v>38670.0478</v>
      </c>
      <c r="R180" s="40"/>
      <c r="S180" s="39">
        <f t="shared" si="39"/>
        <v>1.7747218193586007E-2</v>
      </c>
      <c r="T180" s="1">
        <v>1</v>
      </c>
      <c r="U180" s="3">
        <f t="shared" si="40"/>
        <v>1.7747218193586007E-2</v>
      </c>
    </row>
    <row r="181" spans="1:21" x14ac:dyDescent="0.2">
      <c r="A181" s="52" t="s">
        <v>101</v>
      </c>
      <c r="B181" s="53" t="s">
        <v>50</v>
      </c>
      <c r="C181" s="52">
        <v>53814.632790000003</v>
      </c>
      <c r="D181" s="52">
        <v>1.2999999999999999E-3</v>
      </c>
      <c r="E181" s="38">
        <f t="shared" ref="E181:E211" si="44">+(C181-C$7)/C$8</f>
        <v>24124.648590442943</v>
      </c>
      <c r="F181" s="1">
        <f t="shared" ref="F181:F214" si="45">ROUND(2*E181,0)/2</f>
        <v>24124.5</v>
      </c>
      <c r="O181" s="1">
        <f t="shared" ca="1" si="43"/>
        <v>-2.872171997919979E-2</v>
      </c>
      <c r="P181" s="39">
        <f t="shared" ref="P181:P205" si="46">+D$11+D$12*G181+D$13*G181^2</f>
        <v>-0.16354160685011057</v>
      </c>
      <c r="Q181" s="132">
        <f t="shared" ref="Q181:Q211" si="47">+C181-15018.5</f>
        <v>38796.132790000003</v>
      </c>
      <c r="R181" s="40">
        <v>5.080860000452958E-2</v>
      </c>
      <c r="S181" s="39"/>
    </row>
    <row r="182" spans="1:21" x14ac:dyDescent="0.2">
      <c r="A182" s="35" t="s">
        <v>118</v>
      </c>
      <c r="B182" s="36" t="s">
        <v>56</v>
      </c>
      <c r="C182" s="37">
        <v>53957.825299999997</v>
      </c>
      <c r="D182" s="37" t="s">
        <v>39</v>
      </c>
      <c r="E182" s="38">
        <f t="shared" si="44"/>
        <v>24543.417036812611</v>
      </c>
      <c r="F182" s="1">
        <f t="shared" si="45"/>
        <v>24543.5</v>
      </c>
      <c r="G182" s="1">
        <f>+C182-(C$7+F182*C$8)</f>
        <v>-2.8368200000841171E-2</v>
      </c>
      <c r="K182" s="1">
        <f>G182</f>
        <v>-2.8368200000841171E-2</v>
      </c>
      <c r="O182" s="1">
        <f t="shared" ca="1" si="43"/>
        <v>-2.8471951502900418E-2</v>
      </c>
      <c r="P182" s="39">
        <f t="shared" si="46"/>
        <v>-0.16354186762421435</v>
      </c>
      <c r="Q182" s="132">
        <f t="shared" si="47"/>
        <v>38939.325299999997</v>
      </c>
      <c r="R182" s="40"/>
      <c r="S182" s="39">
        <f>+(P182-G182)^2</f>
        <v>1.8271920418754167E-2</v>
      </c>
      <c r="T182" s="1">
        <v>1</v>
      </c>
      <c r="U182" s="3">
        <f t="shared" si="40"/>
        <v>1.8271920418754167E-2</v>
      </c>
    </row>
    <row r="183" spans="1:21" x14ac:dyDescent="0.2">
      <c r="A183" s="52" t="s">
        <v>101</v>
      </c>
      <c r="B183" s="53" t="s">
        <v>50</v>
      </c>
      <c r="C183" s="52">
        <v>54093.634319999997</v>
      </c>
      <c r="D183" s="52">
        <v>4.0000000000000002E-4</v>
      </c>
      <c r="E183" s="38">
        <f t="shared" si="44"/>
        <v>24940.592366083602</v>
      </c>
      <c r="F183" s="1">
        <f t="shared" si="45"/>
        <v>24940.5</v>
      </c>
      <c r="O183" s="1">
        <f t="shared" ca="1" si="43"/>
        <v>-2.8235297361872129E-2</v>
      </c>
      <c r="P183" s="39">
        <f t="shared" si="46"/>
        <v>-0.16354160685011057</v>
      </c>
      <c r="Q183" s="132">
        <f t="shared" si="47"/>
        <v>39075.134319999997</v>
      </c>
      <c r="R183" s="40">
        <v>3.1583399999362882E-2</v>
      </c>
      <c r="S183" s="39"/>
    </row>
    <row r="184" spans="1:21" x14ac:dyDescent="0.2">
      <c r="A184" s="52" t="s">
        <v>101</v>
      </c>
      <c r="B184" s="53" t="s">
        <v>50</v>
      </c>
      <c r="C184" s="52">
        <v>54096.547930000001</v>
      </c>
      <c r="D184" s="52">
        <v>6.9999999999999999E-4</v>
      </c>
      <c r="E184" s="38">
        <f t="shared" si="44"/>
        <v>24949.113258224039</v>
      </c>
      <c r="F184" s="1">
        <f t="shared" si="45"/>
        <v>24949</v>
      </c>
      <c r="O184" s="1">
        <f t="shared" ca="1" si="43"/>
        <v>-2.8230230459608301E-2</v>
      </c>
      <c r="P184" s="39">
        <f t="shared" si="46"/>
        <v>-0.16354160685011057</v>
      </c>
      <c r="Q184" s="132">
        <f t="shared" si="47"/>
        <v>39078.047930000001</v>
      </c>
      <c r="R184" s="40">
        <v>3.8727200007997453E-2</v>
      </c>
      <c r="S184" s="39"/>
    </row>
    <row r="185" spans="1:21" x14ac:dyDescent="0.2">
      <c r="A185" s="52" t="s">
        <v>101</v>
      </c>
      <c r="B185" s="53" t="s">
        <v>50</v>
      </c>
      <c r="C185" s="52">
        <v>54170.467510000002</v>
      </c>
      <c r="D185" s="52">
        <v>2.0000000000000001E-4</v>
      </c>
      <c r="E185" s="38">
        <f t="shared" si="44"/>
        <v>25165.292077024686</v>
      </c>
      <c r="F185" s="1">
        <f t="shared" si="45"/>
        <v>25165.5</v>
      </c>
      <c r="O185" s="1">
        <f t="shared" ca="1" si="43"/>
        <v>-2.8101173478417812E-2</v>
      </c>
      <c r="P185" s="39">
        <f t="shared" si="46"/>
        <v>-0.16354160685011057</v>
      </c>
      <c r="Q185" s="132">
        <f t="shared" si="47"/>
        <v>39151.967510000002</v>
      </c>
      <c r="R185" s="40">
        <v>-7.1096599989687093E-2</v>
      </c>
      <c r="S185" s="39"/>
    </row>
    <row r="186" spans="1:21" x14ac:dyDescent="0.2">
      <c r="A186" s="52" t="s">
        <v>101</v>
      </c>
      <c r="B186" s="53" t="s">
        <v>50</v>
      </c>
      <c r="C186" s="52">
        <v>54222.400529999999</v>
      </c>
      <c r="D186" s="52">
        <v>2.0000000000000001E-4</v>
      </c>
      <c r="E186" s="38">
        <f t="shared" si="44"/>
        <v>25317.170901557369</v>
      </c>
      <c r="F186" s="1">
        <f t="shared" si="45"/>
        <v>25317</v>
      </c>
      <c r="O186" s="1">
        <f t="shared" ca="1" si="43"/>
        <v>-2.8010863396891905E-2</v>
      </c>
      <c r="P186" s="39">
        <f t="shared" si="46"/>
        <v>-0.16354160685011057</v>
      </c>
      <c r="Q186" s="132">
        <f t="shared" si="47"/>
        <v>39203.900529999999</v>
      </c>
      <c r="R186" s="40">
        <v>5.8437600004253909E-2</v>
      </c>
      <c r="S186" s="39"/>
    </row>
    <row r="187" spans="1:21" x14ac:dyDescent="0.2">
      <c r="A187" s="57" t="s">
        <v>105</v>
      </c>
      <c r="B187" s="44" t="s">
        <v>56</v>
      </c>
      <c r="C187" s="45">
        <v>54360.287049999999</v>
      </c>
      <c r="D187" s="45">
        <v>2.0000000000000001E-4</v>
      </c>
      <c r="E187" s="38">
        <f t="shared" si="44"/>
        <v>25720.421907882508</v>
      </c>
      <c r="F187" s="1">
        <f t="shared" si="45"/>
        <v>25720.5</v>
      </c>
      <c r="G187" s="1">
        <f t="shared" ref="G187:G192" si="48">+C187-(C$7+F187*C$8)</f>
        <v>-2.6702599992859177E-2</v>
      </c>
      <c r="K187" s="1">
        <f t="shared" ref="K187:K192" si="49">G187</f>
        <v>-2.6702599992859177E-2</v>
      </c>
      <c r="O187" s="1">
        <f t="shared" ca="1" si="43"/>
        <v>-2.7770334565897163E-2</v>
      </c>
      <c r="P187" s="39">
        <f t="shared" si="46"/>
        <v>-0.16354185231321325</v>
      </c>
      <c r="Q187" s="132">
        <f t="shared" si="47"/>
        <v>39341.787049999999</v>
      </c>
      <c r="R187" s="40"/>
      <c r="S187" s="39">
        <f t="shared" ref="S187:S192" si="50">+(P187-G187)^2</f>
        <v>1.8724980975593528E-2</v>
      </c>
      <c r="T187" s="1">
        <v>1</v>
      </c>
      <c r="U187" s="3">
        <f t="shared" si="40"/>
        <v>1.8724980975593528E-2</v>
      </c>
    </row>
    <row r="188" spans="1:21" x14ac:dyDescent="0.2">
      <c r="A188" s="57" t="s">
        <v>105</v>
      </c>
      <c r="B188" s="44" t="s">
        <v>50</v>
      </c>
      <c r="C188" s="45">
        <v>54360.456050000001</v>
      </c>
      <c r="D188" s="45">
        <v>1E-4</v>
      </c>
      <c r="E188" s="38">
        <f t="shared" si="44"/>
        <v>25720.916150684992</v>
      </c>
      <c r="F188" s="1">
        <f t="shared" si="45"/>
        <v>25721</v>
      </c>
      <c r="G188" s="1">
        <f t="shared" si="48"/>
        <v>-2.867119999427814E-2</v>
      </c>
      <c r="K188" s="1">
        <f t="shared" si="49"/>
        <v>-2.867119999427814E-2</v>
      </c>
      <c r="O188" s="1">
        <f t="shared" ca="1" si="43"/>
        <v>-2.7770036512822817E-2</v>
      </c>
      <c r="P188" s="39">
        <f t="shared" si="46"/>
        <v>-0.16354187040953699</v>
      </c>
      <c r="Q188" s="132">
        <f t="shared" si="47"/>
        <v>39341.956050000001</v>
      </c>
      <c r="R188" s="40"/>
      <c r="S188" s="39">
        <f t="shared" si="50"/>
        <v>1.8190097738261378E-2</v>
      </c>
      <c r="T188" s="1">
        <v>1</v>
      </c>
      <c r="U188" s="3">
        <f t="shared" si="40"/>
        <v>1.8190097738261378E-2</v>
      </c>
    </row>
    <row r="189" spans="1:21" x14ac:dyDescent="0.2">
      <c r="A189" s="35" t="s">
        <v>119</v>
      </c>
      <c r="B189" s="36" t="s">
        <v>50</v>
      </c>
      <c r="C189" s="37">
        <v>54382.340400000001</v>
      </c>
      <c r="D189" s="37" t="s">
        <v>39</v>
      </c>
      <c r="E189" s="38">
        <f t="shared" si="44"/>
        <v>25784.917230415424</v>
      </c>
      <c r="F189" s="1">
        <f t="shared" si="45"/>
        <v>25785</v>
      </c>
      <c r="G189" s="1">
        <f t="shared" si="48"/>
        <v>-2.8301999991526827E-2</v>
      </c>
      <c r="K189" s="1">
        <f t="shared" si="49"/>
        <v>-2.8301999991526827E-2</v>
      </c>
      <c r="O189" s="1">
        <f t="shared" ca="1" si="43"/>
        <v>-2.7731885719306924E-2</v>
      </c>
      <c r="P189" s="39">
        <f t="shared" si="46"/>
        <v>-0.16354186701567186</v>
      </c>
      <c r="Q189" s="132">
        <f t="shared" si="47"/>
        <v>39363.840400000001</v>
      </c>
      <c r="R189" s="40"/>
      <c r="S189" s="39">
        <f t="shared" si="50"/>
        <v>1.8289821632708432E-2</v>
      </c>
      <c r="T189" s="1">
        <v>1</v>
      </c>
      <c r="U189" s="3">
        <f t="shared" si="40"/>
        <v>1.8289821632708432E-2</v>
      </c>
    </row>
    <row r="190" spans="1:21" x14ac:dyDescent="0.2">
      <c r="A190" s="35" t="s">
        <v>119</v>
      </c>
      <c r="B190" s="36" t="s">
        <v>56</v>
      </c>
      <c r="C190" s="37">
        <v>54382.512499999997</v>
      </c>
      <c r="D190" s="37" t="s">
        <v>39</v>
      </c>
      <c r="E190" s="38">
        <f t="shared" si="44"/>
        <v>25785.420539210125</v>
      </c>
      <c r="F190" s="1">
        <f t="shared" si="45"/>
        <v>25785.5</v>
      </c>
      <c r="G190" s="1">
        <f t="shared" si="48"/>
        <v>-2.7170599998498801E-2</v>
      </c>
      <c r="K190" s="1">
        <f t="shared" si="49"/>
        <v>-2.7170599998498801E-2</v>
      </c>
      <c r="O190" s="1">
        <f t="shared" ca="1" si="43"/>
        <v>-2.7731587666232578E-2</v>
      </c>
      <c r="P190" s="39">
        <f t="shared" si="46"/>
        <v>-0.16354185661529566</v>
      </c>
      <c r="Q190" s="132">
        <f t="shared" si="47"/>
        <v>39364.012499999997</v>
      </c>
      <c r="R190" s="40"/>
      <c r="S190" s="39">
        <f t="shared" si="50"/>
        <v>1.859711963124426E-2</v>
      </c>
      <c r="T190" s="1">
        <v>1</v>
      </c>
      <c r="U190" s="3">
        <f t="shared" si="40"/>
        <v>1.859711963124426E-2</v>
      </c>
    </row>
    <row r="191" spans="1:21" x14ac:dyDescent="0.2">
      <c r="A191" s="35" t="s">
        <v>120</v>
      </c>
      <c r="B191" s="36" t="s">
        <v>50</v>
      </c>
      <c r="C191" s="37">
        <v>54418.926700000004</v>
      </c>
      <c r="D191" s="37" t="s">
        <v>39</v>
      </c>
      <c r="E191" s="38">
        <f t="shared" si="44"/>
        <v>25891.914363222273</v>
      </c>
      <c r="F191" s="1">
        <f t="shared" si="45"/>
        <v>25892</v>
      </c>
      <c r="G191" s="1">
        <f t="shared" si="48"/>
        <v>-2.9282399991643615E-2</v>
      </c>
      <c r="K191" s="1">
        <f t="shared" si="49"/>
        <v>-2.9282399991643615E-2</v>
      </c>
      <c r="O191" s="1">
        <f t="shared" ca="1" si="43"/>
        <v>-2.7668102361397537E-2</v>
      </c>
      <c r="P191" s="39">
        <f t="shared" si="46"/>
        <v>-0.16354187602798337</v>
      </c>
      <c r="Q191" s="132">
        <f t="shared" si="47"/>
        <v>39400.426700000004</v>
      </c>
      <c r="R191" s="40"/>
      <c r="S191" s="39">
        <f t="shared" si="50"/>
        <v>1.8025606905552487E-2</v>
      </c>
      <c r="T191" s="1">
        <v>1</v>
      </c>
      <c r="U191" s="3">
        <f t="shared" si="40"/>
        <v>1.8025606905552487E-2</v>
      </c>
    </row>
    <row r="192" spans="1:21" x14ac:dyDescent="0.2">
      <c r="A192" s="35" t="s">
        <v>119</v>
      </c>
      <c r="B192" s="36" t="s">
        <v>56</v>
      </c>
      <c r="C192" s="37">
        <v>54440.3001</v>
      </c>
      <c r="D192" s="37" t="s">
        <v>39</v>
      </c>
      <c r="E192" s="38">
        <f t="shared" si="44"/>
        <v>25954.42116271644</v>
      </c>
      <c r="F192" s="1">
        <f t="shared" si="45"/>
        <v>25954.5</v>
      </c>
      <c r="G192" s="1">
        <f t="shared" si="48"/>
        <v>-2.6957399997627363E-2</v>
      </c>
      <c r="K192" s="1">
        <f t="shared" si="49"/>
        <v>-2.6957399997627363E-2</v>
      </c>
      <c r="O192" s="1">
        <f t="shared" ca="1" si="43"/>
        <v>-2.7630845727104669E-2</v>
      </c>
      <c r="P192" s="39">
        <f t="shared" si="46"/>
        <v>-0.16354185465545812</v>
      </c>
      <c r="Q192" s="132">
        <f t="shared" si="47"/>
        <v>39421.8001</v>
      </c>
      <c r="R192" s="40"/>
      <c r="S192" s="39">
        <f t="shared" si="50"/>
        <v>1.8655313254177026E-2</v>
      </c>
      <c r="T192" s="1">
        <v>1</v>
      </c>
      <c r="U192" s="3">
        <f t="shared" si="40"/>
        <v>1.8655313254177026E-2</v>
      </c>
    </row>
    <row r="193" spans="1:21" x14ac:dyDescent="0.2">
      <c r="A193" s="45" t="s">
        <v>121</v>
      </c>
      <c r="B193" s="44" t="s">
        <v>50</v>
      </c>
      <c r="C193" s="45">
        <v>54535.383950000003</v>
      </c>
      <c r="D193" s="45">
        <v>4.0000000000000002E-4</v>
      </c>
      <c r="E193" s="38">
        <f t="shared" si="44"/>
        <v>26232.495177477052</v>
      </c>
      <c r="F193" s="1">
        <f t="shared" si="45"/>
        <v>26232.5</v>
      </c>
      <c r="O193" s="1">
        <f t="shared" ca="1" si="43"/>
        <v>-2.7465128217770002E-2</v>
      </c>
      <c r="P193" s="39">
        <f t="shared" si="46"/>
        <v>-0.16354160685011057</v>
      </c>
      <c r="Q193" s="132">
        <f t="shared" si="47"/>
        <v>39516.883950000003</v>
      </c>
      <c r="R193" s="40">
        <v>-1.6489999907207675E-3</v>
      </c>
      <c r="S193" s="39"/>
    </row>
    <row r="194" spans="1:21" x14ac:dyDescent="0.2">
      <c r="A194" s="45" t="s">
        <v>121</v>
      </c>
      <c r="B194" s="44" t="s">
        <v>50</v>
      </c>
      <c r="C194" s="45">
        <v>54535.384050000001</v>
      </c>
      <c r="D194" s="45">
        <v>2.9999999999999997E-4</v>
      </c>
      <c r="E194" s="38">
        <f t="shared" si="44"/>
        <v>26232.49546992841</v>
      </c>
      <c r="F194" s="1">
        <f t="shared" si="45"/>
        <v>26232.5</v>
      </c>
      <c r="O194" s="1">
        <f t="shared" ca="1" si="43"/>
        <v>-2.7465128217770002E-2</v>
      </c>
      <c r="P194" s="39">
        <f t="shared" si="46"/>
        <v>-0.16354160685011057</v>
      </c>
      <c r="Q194" s="132">
        <f t="shared" si="47"/>
        <v>39516.884050000001</v>
      </c>
      <c r="R194" s="40">
        <v>-1.54899999324698E-3</v>
      </c>
      <c r="S194" s="39"/>
    </row>
    <row r="195" spans="1:21" x14ac:dyDescent="0.2">
      <c r="A195" s="45" t="s">
        <v>121</v>
      </c>
      <c r="B195" s="44" t="s">
        <v>50</v>
      </c>
      <c r="C195" s="45">
        <v>54535.385349999997</v>
      </c>
      <c r="D195" s="45">
        <v>2.9999999999999997E-4</v>
      </c>
      <c r="E195" s="38">
        <f t="shared" si="44"/>
        <v>26232.49927179611</v>
      </c>
      <c r="F195" s="1">
        <f t="shared" si="45"/>
        <v>26232.5</v>
      </c>
      <c r="O195" s="1">
        <f t="shared" ca="1" si="43"/>
        <v>-2.7465128217770002E-2</v>
      </c>
      <c r="P195" s="39">
        <f t="shared" si="46"/>
        <v>-0.16354160685011057</v>
      </c>
      <c r="Q195" s="132">
        <f t="shared" si="47"/>
        <v>39516.885349999997</v>
      </c>
      <c r="R195" s="40">
        <v>-2.4899999698391184E-4</v>
      </c>
      <c r="S195" s="39"/>
    </row>
    <row r="196" spans="1:21" x14ac:dyDescent="0.2">
      <c r="A196" s="35" t="s">
        <v>122</v>
      </c>
      <c r="B196" s="36" t="s">
        <v>50</v>
      </c>
      <c r="C196" s="37">
        <v>55060.403700000003</v>
      </c>
      <c r="D196" s="37" t="s">
        <v>39</v>
      </c>
      <c r="E196" s="38">
        <f t="shared" si="44"/>
        <v>27767.922589294194</v>
      </c>
      <c r="F196" s="1">
        <f t="shared" si="45"/>
        <v>27768</v>
      </c>
      <c r="G196" s="1">
        <f t="shared" ref="G196:G205" si="51">+C196-(C$7+F196*C$8)</f>
        <v>-2.646959999401588E-2</v>
      </c>
      <c r="K196" s="1">
        <f t="shared" ref="K196:K205" si="52">G196</f>
        <v>-2.646959999401588E-2</v>
      </c>
      <c r="O196" s="1">
        <f t="shared" ca="1" si="43"/>
        <v>-2.6549807226462864E-2</v>
      </c>
      <c r="P196" s="39">
        <f t="shared" si="46"/>
        <v>-0.16354185017136461</v>
      </c>
      <c r="Q196" s="132">
        <f t="shared" si="47"/>
        <v>40041.903700000003</v>
      </c>
      <c r="R196" s="40"/>
      <c r="S196" s="39">
        <f t="shared" ref="S196:S205" si="53">+(P196-G196)^2</f>
        <v>1.8788801768681678E-2</v>
      </c>
      <c r="T196" s="1">
        <v>1</v>
      </c>
      <c r="U196" s="3">
        <f t="shared" si="40"/>
        <v>1.8788801768681678E-2</v>
      </c>
    </row>
    <row r="197" spans="1:21" x14ac:dyDescent="0.2">
      <c r="A197" s="57" t="s">
        <v>123</v>
      </c>
      <c r="B197" s="44" t="s">
        <v>50</v>
      </c>
      <c r="C197" s="45">
        <v>55100.41102</v>
      </c>
      <c r="D197" s="45">
        <v>2.0000000000000001E-4</v>
      </c>
      <c r="E197" s="38">
        <f t="shared" si="44"/>
        <v>27884.924541699478</v>
      </c>
      <c r="F197" s="1">
        <f t="shared" si="45"/>
        <v>27885</v>
      </c>
      <c r="G197" s="1">
        <f t="shared" si="51"/>
        <v>-2.5801999996474478E-2</v>
      </c>
      <c r="K197" s="1">
        <f t="shared" si="52"/>
        <v>-2.5801999996474478E-2</v>
      </c>
      <c r="O197" s="1">
        <f t="shared" ca="1" si="43"/>
        <v>-2.6480062807066617E-2</v>
      </c>
      <c r="P197" s="39">
        <f t="shared" si="46"/>
        <v>-0.16354184403446273</v>
      </c>
      <c r="Q197" s="132">
        <f t="shared" si="47"/>
        <v>40081.91102</v>
      </c>
      <c r="R197" s="40"/>
      <c r="S197" s="39">
        <f t="shared" si="53"/>
        <v>1.8972264635609328E-2</v>
      </c>
      <c r="T197" s="1">
        <v>1</v>
      </c>
      <c r="U197" s="3">
        <f t="shared" si="40"/>
        <v>1.8972264635609328E-2</v>
      </c>
    </row>
    <row r="198" spans="1:21" x14ac:dyDescent="0.2">
      <c r="A198" s="57" t="s">
        <v>123</v>
      </c>
      <c r="B198" s="44" t="s">
        <v>56</v>
      </c>
      <c r="C198" s="45">
        <v>55192.222139999998</v>
      </c>
      <c r="D198" s="45">
        <v>4.0000000000000002E-4</v>
      </c>
      <c r="E198" s="38">
        <f t="shared" si="44"/>
        <v>28153.427412986952</v>
      </c>
      <c r="F198" s="1">
        <f t="shared" si="45"/>
        <v>28153.5</v>
      </c>
      <c r="G198" s="1">
        <f t="shared" si="51"/>
        <v>-2.4820200000249315E-2</v>
      </c>
      <c r="K198" s="1">
        <f t="shared" si="52"/>
        <v>-2.4820200000249315E-2</v>
      </c>
      <c r="O198" s="1">
        <f t="shared" ca="1" si="43"/>
        <v>-2.6320008306144463E-2</v>
      </c>
      <c r="P198" s="39">
        <f t="shared" si="46"/>
        <v>-0.16354183500928279</v>
      </c>
      <c r="Q198" s="132">
        <f t="shared" si="47"/>
        <v>40173.722139999998</v>
      </c>
      <c r="R198" s="40"/>
      <c r="S198" s="39">
        <f t="shared" si="53"/>
        <v>1.9243692019579504E-2</v>
      </c>
      <c r="T198" s="1">
        <v>1</v>
      </c>
      <c r="U198" s="3">
        <f t="shared" si="40"/>
        <v>1.9243692019579504E-2</v>
      </c>
    </row>
    <row r="199" spans="1:21" x14ac:dyDescent="0.2">
      <c r="A199" s="57" t="s">
        <v>123</v>
      </c>
      <c r="B199" s="44" t="s">
        <v>56</v>
      </c>
      <c r="C199" s="45">
        <v>55460.302949999998</v>
      </c>
      <c r="D199" s="45">
        <v>1E-4</v>
      </c>
      <c r="E199" s="38">
        <f t="shared" si="44"/>
        <v>28937.433394202213</v>
      </c>
      <c r="F199" s="1">
        <f t="shared" si="45"/>
        <v>28937.5</v>
      </c>
      <c r="G199" s="1">
        <f t="shared" si="51"/>
        <v>-2.2774999997636769E-2</v>
      </c>
      <c r="K199" s="1">
        <f t="shared" si="52"/>
        <v>-2.2774999997636769E-2</v>
      </c>
      <c r="O199" s="1">
        <f t="shared" ca="1" si="43"/>
        <v>-2.5852661085574751E-2</v>
      </c>
      <c r="P199" s="39">
        <f t="shared" si="46"/>
        <v>-0.16354181620881725</v>
      </c>
      <c r="Q199" s="132">
        <f t="shared" si="47"/>
        <v>40441.802949999998</v>
      </c>
      <c r="R199" s="40"/>
      <c r="S199" s="39">
        <f t="shared" si="53"/>
        <v>1.9815296546232264E-2</v>
      </c>
      <c r="T199" s="1">
        <v>1</v>
      </c>
      <c r="U199" s="3">
        <f t="shared" si="40"/>
        <v>1.9815296546232264E-2</v>
      </c>
    </row>
    <row r="200" spans="1:21" x14ac:dyDescent="0.2">
      <c r="A200" s="57" t="s">
        <v>123</v>
      </c>
      <c r="B200" s="44" t="s">
        <v>50</v>
      </c>
      <c r="C200" s="45">
        <v>55461.49656</v>
      </c>
      <c r="D200" s="45">
        <v>2.0000000000000001E-4</v>
      </c>
      <c r="E200" s="38">
        <f t="shared" si="44"/>
        <v>28940.924122909128</v>
      </c>
      <c r="F200" s="1">
        <f t="shared" si="45"/>
        <v>28941</v>
      </c>
      <c r="G200" s="1">
        <f t="shared" si="51"/>
        <v>-2.5945199995476287E-2</v>
      </c>
      <c r="K200" s="1">
        <f t="shared" si="52"/>
        <v>-2.5945199995476287E-2</v>
      </c>
      <c r="O200" s="1">
        <f t="shared" ca="1" si="43"/>
        <v>-2.5850574714054348E-2</v>
      </c>
      <c r="P200" s="39">
        <f t="shared" si="46"/>
        <v>-0.16354184535082633</v>
      </c>
      <c r="Q200" s="132">
        <f t="shared" si="47"/>
        <v>40442.99656</v>
      </c>
      <c r="R200" s="40"/>
      <c r="S200" s="39">
        <f t="shared" si="53"/>
        <v>1.8932836813045972E-2</v>
      </c>
      <c r="T200" s="1">
        <v>1</v>
      </c>
      <c r="U200" s="3">
        <f t="shared" si="40"/>
        <v>1.8932836813045972E-2</v>
      </c>
    </row>
    <row r="201" spans="1:21" x14ac:dyDescent="0.2">
      <c r="A201" s="54" t="s">
        <v>124</v>
      </c>
      <c r="B201" s="64" t="s">
        <v>50</v>
      </c>
      <c r="C201" s="54">
        <v>55481.3292</v>
      </c>
      <c r="D201" s="54">
        <v>2.9999999999999997E-4</v>
      </c>
      <c r="E201" s="38">
        <f t="shared" si="44"/>
        <v>28998.924948791777</v>
      </c>
      <c r="F201" s="1">
        <f t="shared" si="45"/>
        <v>28999</v>
      </c>
      <c r="G201" s="1">
        <f t="shared" si="51"/>
        <v>-2.5662799998826813E-2</v>
      </c>
      <c r="K201" s="1">
        <f t="shared" si="52"/>
        <v>-2.5662799998826813E-2</v>
      </c>
      <c r="O201" s="1">
        <f t="shared" ca="1" si="43"/>
        <v>-2.5816000557430569E-2</v>
      </c>
      <c r="P201" s="39">
        <f t="shared" si="46"/>
        <v>-0.16354184275486908</v>
      </c>
      <c r="Q201" s="132">
        <f t="shared" si="47"/>
        <v>40462.8292</v>
      </c>
      <c r="R201" s="40"/>
      <c r="S201" s="39">
        <f t="shared" si="53"/>
        <v>1.901063043132253E-2</v>
      </c>
      <c r="T201" s="1">
        <v>1</v>
      </c>
      <c r="U201" s="3">
        <f t="shared" si="40"/>
        <v>1.901063043132253E-2</v>
      </c>
    </row>
    <row r="202" spans="1:21" x14ac:dyDescent="0.2">
      <c r="A202" s="57" t="s">
        <v>125</v>
      </c>
      <c r="B202" s="44" t="s">
        <v>56</v>
      </c>
      <c r="C202" s="45">
        <v>55807.367100000003</v>
      </c>
      <c r="D202" s="45">
        <v>2.0000000000000001E-4</v>
      </c>
      <c r="E202" s="38">
        <f t="shared" si="44"/>
        <v>29952.42722932751</v>
      </c>
      <c r="F202" s="1">
        <f t="shared" si="45"/>
        <v>29952.5</v>
      </c>
      <c r="G202" s="1">
        <f t="shared" si="51"/>
        <v>-2.4882999990950339E-2</v>
      </c>
      <c r="K202" s="1">
        <f t="shared" si="52"/>
        <v>-2.4882999990950339E-2</v>
      </c>
      <c r="O202" s="1">
        <f t="shared" ca="1" si="43"/>
        <v>-2.5247613344658602E-2</v>
      </c>
      <c r="P202" s="39">
        <f t="shared" si="46"/>
        <v>-0.16354183558657068</v>
      </c>
      <c r="Q202" s="132">
        <f t="shared" si="47"/>
        <v>40788.867100000003</v>
      </c>
      <c r="R202" s="40"/>
      <c r="S202" s="39">
        <f t="shared" si="53"/>
        <v>1.9226272688733271E-2</v>
      </c>
      <c r="T202" s="1">
        <v>1</v>
      </c>
      <c r="U202" s="3">
        <f t="shared" si="40"/>
        <v>1.9226272688733271E-2</v>
      </c>
    </row>
    <row r="203" spans="1:21" x14ac:dyDescent="0.2">
      <c r="A203" s="38" t="s">
        <v>126</v>
      </c>
      <c r="B203" s="44" t="s">
        <v>56</v>
      </c>
      <c r="C203" s="45">
        <v>55807.539199999999</v>
      </c>
      <c r="D203" s="45" t="s">
        <v>39</v>
      </c>
      <c r="E203" s="38">
        <f t="shared" si="44"/>
        <v>29952.930538122215</v>
      </c>
      <c r="F203" s="1">
        <f t="shared" si="45"/>
        <v>29953</v>
      </c>
      <c r="G203" s="1">
        <f t="shared" si="51"/>
        <v>-2.3751599997922312E-2</v>
      </c>
      <c r="K203" s="1">
        <f t="shared" si="52"/>
        <v>-2.3751599997922312E-2</v>
      </c>
      <c r="O203" s="1">
        <f t="shared" ca="1" si="43"/>
        <v>-2.524731529158426E-2</v>
      </c>
      <c r="P203" s="39">
        <f t="shared" si="46"/>
        <v>-0.16354182518619564</v>
      </c>
      <c r="Q203" s="132">
        <f t="shared" si="47"/>
        <v>40789.039199999999</v>
      </c>
      <c r="R203" s="40"/>
      <c r="S203" s="39">
        <f t="shared" si="53"/>
        <v>1.9541307058188167E-2</v>
      </c>
      <c r="T203" s="1">
        <v>1</v>
      </c>
      <c r="U203" s="3">
        <f t="shared" si="40"/>
        <v>1.9541307058188167E-2</v>
      </c>
    </row>
    <row r="204" spans="1:21" x14ac:dyDescent="0.2">
      <c r="A204" s="57" t="s">
        <v>127</v>
      </c>
      <c r="B204" s="44" t="s">
        <v>56</v>
      </c>
      <c r="C204" s="45">
        <v>55837.457329999997</v>
      </c>
      <c r="D204" s="45">
        <v>2.0000000000000001E-4</v>
      </c>
      <c r="E204" s="38">
        <f t="shared" si="44"/>
        <v>30040.426516915973</v>
      </c>
      <c r="F204" s="1">
        <f t="shared" si="45"/>
        <v>30040.5</v>
      </c>
      <c r="G204" s="1">
        <f t="shared" si="51"/>
        <v>-2.5126599997747689E-2</v>
      </c>
      <c r="K204" s="1">
        <f t="shared" si="52"/>
        <v>-2.5126599997747689E-2</v>
      </c>
      <c r="O204" s="1">
        <f t="shared" ca="1" si="43"/>
        <v>-2.5195156003574248E-2</v>
      </c>
      <c r="P204" s="39">
        <f t="shared" si="46"/>
        <v>-0.1635418378258596</v>
      </c>
      <c r="Q204" s="132">
        <f t="shared" si="47"/>
        <v>40818.957329999997</v>
      </c>
      <c r="R204" s="40"/>
      <c r="S204" s="39">
        <f t="shared" si="53"/>
        <v>1.915877806301278E-2</v>
      </c>
      <c r="T204" s="1">
        <v>1</v>
      </c>
      <c r="U204" s="3">
        <f t="shared" si="40"/>
        <v>1.915877806301278E-2</v>
      </c>
    </row>
    <row r="205" spans="1:21" x14ac:dyDescent="0.2">
      <c r="A205" s="57" t="s">
        <v>127</v>
      </c>
      <c r="B205" s="44" t="s">
        <v>56</v>
      </c>
      <c r="C205" s="45">
        <v>55837.45753</v>
      </c>
      <c r="D205" s="45">
        <v>2.0000000000000001E-4</v>
      </c>
      <c r="E205" s="38">
        <f t="shared" si="44"/>
        <v>30040.427101818706</v>
      </c>
      <c r="F205" s="1">
        <f t="shared" si="45"/>
        <v>30040.5</v>
      </c>
      <c r="G205" s="1">
        <f t="shared" si="51"/>
        <v>-2.4926599995524157E-2</v>
      </c>
      <c r="K205" s="1">
        <f t="shared" si="52"/>
        <v>-2.4926599995524157E-2</v>
      </c>
      <c r="O205" s="1">
        <f t="shared" ca="1" si="43"/>
        <v>-2.5195156003574248E-2</v>
      </c>
      <c r="P205" s="39">
        <f t="shared" si="46"/>
        <v>-0.16354183598736297</v>
      </c>
      <c r="Q205" s="132">
        <f t="shared" si="47"/>
        <v>40818.95753</v>
      </c>
      <c r="R205" s="40"/>
      <c r="S205" s="39">
        <f t="shared" si="53"/>
        <v>1.9214183649073166E-2</v>
      </c>
      <c r="T205" s="1">
        <v>1</v>
      </c>
      <c r="U205" s="3">
        <f t="shared" si="40"/>
        <v>1.9214183649073166E-2</v>
      </c>
    </row>
    <row r="206" spans="1:21" x14ac:dyDescent="0.2">
      <c r="A206" s="38" t="s">
        <v>126</v>
      </c>
      <c r="B206" s="44" t="s">
        <v>50</v>
      </c>
      <c r="C206" s="45">
        <v>55850.292000000001</v>
      </c>
      <c r="D206" s="45" t="s">
        <v>39</v>
      </c>
      <c r="E206" s="38">
        <f t="shared" si="44"/>
        <v>30077.961684192316</v>
      </c>
      <c r="F206" s="1">
        <f t="shared" si="45"/>
        <v>30078</v>
      </c>
      <c r="O206" s="1">
        <f t="shared" ca="1" si="43"/>
        <v>-2.5172802022998528E-2</v>
      </c>
      <c r="P206" s="39">
        <f>+D$11+D$12*R206+D$13*R206^2</f>
        <v>-0.16354172728627259</v>
      </c>
      <c r="Q206" s="132">
        <f t="shared" si="47"/>
        <v>40831.792000000001</v>
      </c>
      <c r="R206" s="40">
        <f>+C206-(C$7+F206*C$8)</f>
        <v>-1.3101599994115531E-2</v>
      </c>
      <c r="S206" s="39"/>
    </row>
    <row r="207" spans="1:21" x14ac:dyDescent="0.2">
      <c r="A207" s="54" t="s">
        <v>128</v>
      </c>
      <c r="B207" s="64" t="s">
        <v>50</v>
      </c>
      <c r="C207" s="54">
        <v>55851.646000000001</v>
      </c>
      <c r="D207" s="54">
        <v>4.0000000000000002E-4</v>
      </c>
      <c r="E207" s="38">
        <f t="shared" si="44"/>
        <v>30081.921475639399</v>
      </c>
      <c r="F207" s="1">
        <f t="shared" si="45"/>
        <v>30082</v>
      </c>
      <c r="G207" s="1">
        <f t="shared" ref="G207:G214" si="54">+C207-(C$7+F207*C$8)</f>
        <v>-2.6850399997783825E-2</v>
      </c>
      <c r="K207" s="1">
        <f t="shared" ref="K207:K214" si="55">G207</f>
        <v>-2.6850399997783825E-2</v>
      </c>
      <c r="O207" s="1">
        <f t="shared" ca="1" si="43"/>
        <v>-2.5170417598403785E-2</v>
      </c>
      <c r="P207" s="39">
        <f t="shared" ref="P207:P214" si="56">+D$11+D$12*G207+D$13*G207^2</f>
        <v>-0.16354185367186239</v>
      </c>
      <c r="Q207" s="132">
        <f t="shared" si="47"/>
        <v>40833.146000000001</v>
      </c>
      <c r="R207" s="40"/>
      <c r="S207" s="39">
        <f t="shared" ref="S207:S214" si="57">+(P207-G207)^2</f>
        <v>1.8684553507532765E-2</v>
      </c>
      <c r="T207" s="1">
        <v>1</v>
      </c>
      <c r="U207" s="3">
        <f t="shared" si="40"/>
        <v>1.8684553507532765E-2</v>
      </c>
    </row>
    <row r="208" spans="1:21" x14ac:dyDescent="0.2">
      <c r="A208" s="57" t="s">
        <v>129</v>
      </c>
      <c r="B208" s="44" t="s">
        <v>56</v>
      </c>
      <c r="C208" s="45">
        <v>56203.6711</v>
      </c>
      <c r="D208" s="45">
        <v>4.0000000000000002E-4</v>
      </c>
      <c r="E208" s="38">
        <f t="shared" si="44"/>
        <v>31111.42367662835</v>
      </c>
      <c r="F208" s="1">
        <f t="shared" si="45"/>
        <v>31111.5</v>
      </c>
      <c r="G208" s="1">
        <f t="shared" si="54"/>
        <v>-2.6097799993294757E-2</v>
      </c>
      <c r="K208" s="1">
        <f t="shared" si="55"/>
        <v>-2.6097799993294757E-2</v>
      </c>
      <c r="O208" s="1">
        <f t="shared" ca="1" si="43"/>
        <v>-2.4556726318331692E-2</v>
      </c>
      <c r="P208" s="39">
        <f t="shared" si="56"/>
        <v>-0.16354184675359926</v>
      </c>
      <c r="Q208" s="132">
        <f t="shared" si="47"/>
        <v>41185.1711</v>
      </c>
      <c r="R208" s="40"/>
      <c r="S208" s="39">
        <f t="shared" si="57"/>
        <v>1.8890865989848769E-2</v>
      </c>
      <c r="T208" s="1">
        <v>1</v>
      </c>
      <c r="U208" s="3">
        <f t="shared" si="40"/>
        <v>1.8890865989848769E-2</v>
      </c>
    </row>
    <row r="209" spans="1:21" x14ac:dyDescent="0.2">
      <c r="A209" s="57" t="s">
        <v>127</v>
      </c>
      <c r="B209" s="44" t="s">
        <v>50</v>
      </c>
      <c r="C209" s="45">
        <v>56506.457060000001</v>
      </c>
      <c r="D209" s="45">
        <v>2.9999999999999997E-4</v>
      </c>
      <c r="E209" s="38">
        <f t="shared" si="44"/>
        <v>31996.92534184641</v>
      </c>
      <c r="F209" s="1">
        <f t="shared" si="45"/>
        <v>31997</v>
      </c>
      <c r="G209" s="1">
        <f t="shared" si="54"/>
        <v>-2.552839999407297E-2</v>
      </c>
      <c r="K209" s="1">
        <f t="shared" si="55"/>
        <v>-2.552839999407297E-2</v>
      </c>
      <c r="O209" s="1">
        <f t="shared" ca="1" si="43"/>
        <v>-2.4028874323670363E-2</v>
      </c>
      <c r="P209" s="39">
        <f t="shared" si="56"/>
        <v>-0.16354184151939927</v>
      </c>
      <c r="Q209" s="132">
        <f t="shared" si="47"/>
        <v>41487.957060000001</v>
      </c>
      <c r="R209" s="40"/>
      <c r="S209" s="39">
        <f t="shared" si="57"/>
        <v>1.904771004166466E-2</v>
      </c>
      <c r="T209" s="1">
        <v>1</v>
      </c>
      <c r="U209" s="3">
        <f t="shared" si="40"/>
        <v>1.904771004166466E-2</v>
      </c>
    </row>
    <row r="210" spans="1:21" x14ac:dyDescent="0.2">
      <c r="A210" s="57" t="s">
        <v>127</v>
      </c>
      <c r="B210" s="44" t="s">
        <v>50</v>
      </c>
      <c r="C210" s="45">
        <v>56506.457170000001</v>
      </c>
      <c r="D210" s="45">
        <v>2.0000000000000001E-4</v>
      </c>
      <c r="E210" s="38">
        <f t="shared" si="44"/>
        <v>31996.925663542912</v>
      </c>
      <c r="F210" s="1">
        <f t="shared" si="45"/>
        <v>31997</v>
      </c>
      <c r="G210" s="1">
        <f t="shared" si="54"/>
        <v>-2.5418399993213825E-2</v>
      </c>
      <c r="K210" s="1">
        <f t="shared" si="55"/>
        <v>-2.5418399993213825E-2</v>
      </c>
      <c r="O210" s="1">
        <f t="shared" ca="1" si="43"/>
        <v>-2.4028874323670363E-2</v>
      </c>
      <c r="P210" s="39">
        <f t="shared" si="56"/>
        <v>-0.16354184050822615</v>
      </c>
      <c r="Q210" s="132">
        <f t="shared" si="47"/>
        <v>41487.957170000001</v>
      </c>
      <c r="R210" s="40"/>
      <c r="S210" s="39">
        <f t="shared" si="57"/>
        <v>1.9078084819704147E-2</v>
      </c>
      <c r="T210" s="1">
        <v>1</v>
      </c>
      <c r="U210" s="3">
        <f t="shared" si="40"/>
        <v>1.9078084819704147E-2</v>
      </c>
    </row>
    <row r="211" spans="1:21" x14ac:dyDescent="0.2">
      <c r="A211" s="57" t="s">
        <v>127</v>
      </c>
      <c r="B211" s="44" t="s">
        <v>50</v>
      </c>
      <c r="C211" s="45">
        <v>56506.457170000001</v>
      </c>
      <c r="D211" s="45">
        <v>2.0000000000000001E-4</v>
      </c>
      <c r="E211" s="38">
        <f t="shared" si="44"/>
        <v>31996.925663542912</v>
      </c>
      <c r="F211" s="1">
        <f t="shared" si="45"/>
        <v>31997</v>
      </c>
      <c r="G211" s="1">
        <f t="shared" si="54"/>
        <v>-2.5418399993213825E-2</v>
      </c>
      <c r="K211" s="1">
        <f t="shared" si="55"/>
        <v>-2.5418399993213825E-2</v>
      </c>
      <c r="O211" s="1">
        <f t="shared" ca="1" si="43"/>
        <v>-2.4028874323670363E-2</v>
      </c>
      <c r="P211" s="39">
        <f t="shared" si="56"/>
        <v>-0.16354184050822615</v>
      </c>
      <c r="Q211" s="132">
        <f t="shared" si="47"/>
        <v>41487.957170000001</v>
      </c>
      <c r="R211" s="40"/>
      <c r="S211" s="39">
        <f t="shared" si="57"/>
        <v>1.9078084819704147E-2</v>
      </c>
      <c r="T211" s="1">
        <v>1</v>
      </c>
      <c r="U211" s="3">
        <f t="shared" si="40"/>
        <v>1.9078084819704147E-2</v>
      </c>
    </row>
    <row r="212" spans="1:21" x14ac:dyDescent="0.2">
      <c r="A212" s="65" t="s">
        <v>130</v>
      </c>
      <c r="B212" s="66" t="s">
        <v>50</v>
      </c>
      <c r="C212" s="67">
        <v>57297.530700000003</v>
      </c>
      <c r="D212" s="67">
        <v>6.9999999999999999E-4</v>
      </c>
      <c r="E212" s="38">
        <f>+(C212-C$7)/C$8</f>
        <v>34310.43097972378</v>
      </c>
      <c r="F212" s="1">
        <f t="shared" si="45"/>
        <v>34310.5</v>
      </c>
      <c r="G212" s="1">
        <f t="shared" si="54"/>
        <v>-2.3600599990459159E-2</v>
      </c>
      <c r="K212" s="1">
        <f t="shared" si="55"/>
        <v>-2.3600599990459159E-2</v>
      </c>
      <c r="O212" s="1">
        <f ca="1">+C$11+C$12*$F212</f>
        <v>-2.2649782748685628E-2</v>
      </c>
      <c r="P212" s="39">
        <f t="shared" si="56"/>
        <v>-0.1635418237981307</v>
      </c>
      <c r="Q212" s="132">
        <f>+C212-15018.5</f>
        <v>42279.030700000003</v>
      </c>
      <c r="R212" s="40"/>
      <c r="S212" s="39">
        <f t="shared" si="57"/>
        <v>1.9583546120788817E-2</v>
      </c>
      <c r="T212" s="1">
        <v>2</v>
      </c>
      <c r="U212" s="3">
        <f>+T212*S212</f>
        <v>3.9167092241577633E-2</v>
      </c>
    </row>
    <row r="213" spans="1:21" x14ac:dyDescent="0.2">
      <c r="A213" s="68" t="s">
        <v>131</v>
      </c>
      <c r="B213" s="69" t="s">
        <v>50</v>
      </c>
      <c r="C213" s="70">
        <v>57692.298060000001</v>
      </c>
      <c r="D213" s="70">
        <v>1E-4</v>
      </c>
      <c r="E213" s="38">
        <f>+(C213-C$7)/C$8</f>
        <v>35464.933502409229</v>
      </c>
      <c r="F213" s="1">
        <f t="shared" si="45"/>
        <v>35465</v>
      </c>
      <c r="G213" s="1">
        <f t="shared" si="54"/>
        <v>-2.2737999999662861E-2</v>
      </c>
      <c r="K213" s="1">
        <f t="shared" si="55"/>
        <v>-2.2737999999662861E-2</v>
      </c>
      <c r="O213" s="1">
        <f ca="1">+C$11+C$12*$F213</f>
        <v>-2.1961578200027802E-2</v>
      </c>
      <c r="P213" s="39">
        <f t="shared" si="56"/>
        <v>-0.1635418158686954</v>
      </c>
      <c r="Q213" s="132">
        <f>+C213-15018.5</f>
        <v>42673.798060000001</v>
      </c>
      <c r="R213" s="40"/>
      <c r="S213" s="39">
        <f t="shared" si="57"/>
        <v>1.982571456328042E-2</v>
      </c>
      <c r="T213" s="1">
        <v>3</v>
      </c>
      <c r="U213" s="3">
        <f>+T213*S213</f>
        <v>5.9477143689841264E-2</v>
      </c>
    </row>
    <row r="214" spans="1:21" x14ac:dyDescent="0.2">
      <c r="A214" s="68" t="s">
        <v>131</v>
      </c>
      <c r="B214" s="69" t="s">
        <v>50</v>
      </c>
      <c r="C214" s="70">
        <v>57707.343650000003</v>
      </c>
      <c r="D214" s="70">
        <v>2.0000000000000001E-4</v>
      </c>
      <c r="E214" s="38">
        <f>+(C214-C$7)/C$8</f>
        <v>35508.934535347442</v>
      </c>
      <c r="F214" s="1">
        <f t="shared" si="45"/>
        <v>35509</v>
      </c>
      <c r="G214" s="1">
        <f t="shared" si="54"/>
        <v>-2.2384799995052163E-2</v>
      </c>
      <c r="K214" s="1">
        <f t="shared" si="55"/>
        <v>-2.2384799995052163E-2</v>
      </c>
      <c r="O214" s="1">
        <f ca="1">+C$11+C$12*$F214</f>
        <v>-2.1935349529485622E-2</v>
      </c>
      <c r="P214" s="39">
        <f t="shared" si="56"/>
        <v>-0.16354181262191061</v>
      </c>
      <c r="Q214" s="132">
        <f>+C214-15018.5</f>
        <v>42688.843650000003</v>
      </c>
      <c r="R214" s="40"/>
      <c r="S214" s="39">
        <f t="shared" si="57"/>
        <v>1.9925302213739077E-2</v>
      </c>
      <c r="T214" s="1">
        <v>4</v>
      </c>
      <c r="U214" s="3">
        <f>+T214*S214</f>
        <v>7.970120885495631E-2</v>
      </c>
    </row>
    <row r="215" spans="1:21" x14ac:dyDescent="0.2">
      <c r="A215" s="71" t="s">
        <v>132</v>
      </c>
      <c r="B215" s="72" t="s">
        <v>50</v>
      </c>
      <c r="C215" s="73">
        <v>58026.371389999986</v>
      </c>
      <c r="D215" s="73">
        <v>1E-4</v>
      </c>
      <c r="E215" s="38">
        <f>+(C215-C$7)/C$8</f>
        <v>36441.935507455724</v>
      </c>
      <c r="F215" s="1">
        <f>ROUND(2*E215,0)/2</f>
        <v>36442</v>
      </c>
      <c r="G215" s="1">
        <f>+C215-(C$7+F215*C$8)</f>
        <v>-2.2052400010579731E-2</v>
      </c>
      <c r="K215" s="1">
        <f>G215</f>
        <v>-2.2052400010579731E-2</v>
      </c>
      <c r="O215" s="1">
        <f ca="1">+C$11+C$12*$F215</f>
        <v>-2.1379182492761717E-2</v>
      </c>
      <c r="P215" s="39">
        <f>+D$11+D$12*G215+D$13*G215^2</f>
        <v>-0.16354180956632969</v>
      </c>
      <c r="Q215" s="132">
        <f>+C215-15018.5</f>
        <v>43007.871389999986</v>
      </c>
      <c r="R215" s="40"/>
      <c r="S215" s="39">
        <f>+(P215-G215)^2</f>
        <v>2.0019253016434747E-2</v>
      </c>
      <c r="T215" s="1">
        <v>4</v>
      </c>
      <c r="U215" s="3">
        <f>+T215*S215</f>
        <v>8.0077012065738987E-2</v>
      </c>
    </row>
    <row r="216" spans="1:21" x14ac:dyDescent="0.2">
      <c r="A216" s="131" t="s">
        <v>700</v>
      </c>
      <c r="B216" s="119" t="s">
        <v>50</v>
      </c>
      <c r="C216" s="105">
        <v>58729.741650999997</v>
      </c>
      <c r="D216" s="105">
        <v>1.03E-4</v>
      </c>
      <c r="E216" s="38">
        <f>+(C216-C$7)/C$8</f>
        <v>38498.951418564582</v>
      </c>
      <c r="F216" s="1">
        <f>ROUND(2*E216,0)/2</f>
        <v>38499</v>
      </c>
      <c r="G216" s="1">
        <f>+C216-(C$7+F216*C$8)</f>
        <v>-1.6611799997917842E-2</v>
      </c>
      <c r="K216" s="1">
        <f>G216</f>
        <v>-1.6611799997917842E-2</v>
      </c>
      <c r="O216" s="1">
        <f ca="1">+C$11+C$12*$F216</f>
        <v>-2.0152992144914901E-2</v>
      </c>
      <c r="P216" s="39">
        <f>+D$11+D$12*G216+D$13*G216^2</f>
        <v>-0.16354175955371575</v>
      </c>
      <c r="Q216" s="132">
        <f>+C216-15018.5</f>
        <v>43711.241650999997</v>
      </c>
      <c r="R216" s="40"/>
      <c r="S216" s="39">
        <f>+(P216-G216)^2</f>
        <v>2.1588413015068409E-2</v>
      </c>
      <c r="T216" s="1">
        <v>4</v>
      </c>
      <c r="U216" s="3">
        <f>+T216*S216</f>
        <v>8.6353652060273636E-2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B324"/>
  <sheetViews>
    <sheetView workbookViewId="0">
      <selection activeCell="E4" sqref="E4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3.140625" style="1" customWidth="1"/>
  </cols>
  <sheetData>
    <row r="1" spans="1:28" ht="18" x14ac:dyDescent="0.2">
      <c r="A1" s="74" t="s">
        <v>133</v>
      </c>
      <c r="B1"/>
      <c r="D1" s="23" t="s">
        <v>134</v>
      </c>
      <c r="E1"/>
      <c r="F1"/>
      <c r="M1" s="75" t="s">
        <v>135</v>
      </c>
      <c r="N1" t="s">
        <v>136</v>
      </c>
      <c r="O1">
        <f ca="1">H18*J18-I18*I18</f>
        <v>30088.111862347927</v>
      </c>
      <c r="P1" t="s">
        <v>137</v>
      </c>
      <c r="U1" s="6" t="s">
        <v>138</v>
      </c>
      <c r="V1" s="76" t="s">
        <v>139</v>
      </c>
      <c r="AA1">
        <v>1</v>
      </c>
      <c r="AB1" t="s">
        <v>140</v>
      </c>
    </row>
    <row r="2" spans="1:28" x14ac:dyDescent="0.2">
      <c r="B2"/>
      <c r="E2"/>
      <c r="F2"/>
      <c r="M2" s="75" t="s">
        <v>141</v>
      </c>
      <c r="N2" t="s">
        <v>142</v>
      </c>
      <c r="O2">
        <f ca="1">+F18*J18-H18*I18</f>
        <v>24675.954295368632</v>
      </c>
      <c r="P2" t="s">
        <v>143</v>
      </c>
      <c r="U2">
        <v>0.5</v>
      </c>
      <c r="V2">
        <f t="shared" ref="V2:V27" ca="1" si="0">+E$4+E$5*U2+E$6*U2^2</f>
        <v>-0.12139137526235359</v>
      </c>
      <c r="AA2">
        <v>2</v>
      </c>
      <c r="AB2" t="s">
        <v>53</v>
      </c>
    </row>
    <row r="3" spans="1:28" x14ac:dyDescent="0.2">
      <c r="A3" t="s">
        <v>144</v>
      </c>
      <c r="B3" t="s">
        <v>145</v>
      </c>
      <c r="E3" s="77" t="s">
        <v>146</v>
      </c>
      <c r="F3" s="77" t="s">
        <v>147</v>
      </c>
      <c r="G3" s="77" t="s">
        <v>148</v>
      </c>
      <c r="H3" s="77" t="s">
        <v>149</v>
      </c>
      <c r="M3" s="75" t="s">
        <v>150</v>
      </c>
      <c r="N3" t="s">
        <v>151</v>
      </c>
      <c r="O3">
        <f ca="1">+F18*I18-H18*H18</f>
        <v>4922.5167111846677</v>
      </c>
      <c r="P3" t="s">
        <v>152</v>
      </c>
      <c r="U3">
        <v>0.6</v>
      </c>
      <c r="V3">
        <f t="shared" ca="1" si="0"/>
        <v>-0.11387624386222585</v>
      </c>
      <c r="AA3">
        <v>3</v>
      </c>
      <c r="AB3" t="s">
        <v>153</v>
      </c>
    </row>
    <row r="4" spans="1:28" x14ac:dyDescent="0.2">
      <c r="A4" t="s">
        <v>154</v>
      </c>
      <c r="B4" t="s">
        <v>155</v>
      </c>
      <c r="D4" s="78" t="s">
        <v>156</v>
      </c>
      <c r="E4" s="79">
        <f ca="1">(G18*O1-K18*O2+L18*O3)/O7</f>
        <v>-0.16354160685011057</v>
      </c>
      <c r="F4" s="80">
        <f ca="1">+E7/O7*O18</f>
        <v>7.8805525761648683E-3</v>
      </c>
      <c r="G4" s="81">
        <f>+B18</f>
        <v>1</v>
      </c>
      <c r="H4" s="82">
        <f ca="1">ABS(F4/E4)</f>
        <v>4.8186835924802704E-2</v>
      </c>
      <c r="M4" s="75" t="s">
        <v>157</v>
      </c>
      <c r="N4" t="s">
        <v>158</v>
      </c>
      <c r="O4">
        <f ca="1">+C18*J18-H18*H18</f>
        <v>20367.182361718005</v>
      </c>
      <c r="P4" t="s">
        <v>159</v>
      </c>
      <c r="U4">
        <v>0.7</v>
      </c>
      <c r="V4">
        <f t="shared" ca="1" si="0"/>
        <v>-0.10666608410123934</v>
      </c>
      <c r="AA4">
        <v>4</v>
      </c>
      <c r="AB4" t="s">
        <v>160</v>
      </c>
    </row>
    <row r="5" spans="1:28" x14ac:dyDescent="0.2">
      <c r="A5" t="s">
        <v>161</v>
      </c>
      <c r="B5" s="83">
        <v>40323</v>
      </c>
      <c r="D5" s="84" t="s">
        <v>162</v>
      </c>
      <c r="E5" s="85">
        <f ca="1">+(-G18*O2+K18*O4-L18*O5)/O7</f>
        <v>9.1924754154044469E-2</v>
      </c>
      <c r="F5" s="86">
        <f ca="1">P18*E7/O7</f>
        <v>6.4954413724053403E-3</v>
      </c>
      <c r="G5" s="87">
        <f>+B18/A18</f>
        <v>1E-4</v>
      </c>
      <c r="H5" s="82">
        <f ca="1">ABS(F5/E5)</f>
        <v>7.0660416034624293E-2</v>
      </c>
      <c r="M5" s="75" t="s">
        <v>163</v>
      </c>
      <c r="N5" t="s">
        <v>164</v>
      </c>
      <c r="O5">
        <f ca="1">+C18*I18-F18*H18</f>
        <v>4088.2378755556274</v>
      </c>
      <c r="P5" t="s">
        <v>165</v>
      </c>
      <c r="U5">
        <v>0.8</v>
      </c>
      <c r="V5">
        <f t="shared" ca="1" si="0"/>
        <v>-9.9760895979394054E-2</v>
      </c>
      <c r="AA5">
        <v>5</v>
      </c>
      <c r="AB5" t="s">
        <v>166</v>
      </c>
    </row>
    <row r="6" spans="1:28" x14ac:dyDescent="0.2">
      <c r="B6"/>
      <c r="D6" s="88" t="s">
        <v>167</v>
      </c>
      <c r="E6" s="89">
        <f ca="1">+(G18*O3-K18*O5+L18*O6)/O7</f>
        <v>-1.5248581957061018E-2</v>
      </c>
      <c r="F6" s="90">
        <f ca="1">Q18*E7/O7</f>
        <v>1.3112644460865342E-3</v>
      </c>
      <c r="G6" s="91">
        <f>+B18/A18^2</f>
        <v>1E-8</v>
      </c>
      <c r="H6" s="82">
        <f ca="1">ABS(F6/E6)</f>
        <v>8.5992549981301E-2</v>
      </c>
      <c r="M6" s="92" t="s">
        <v>168</v>
      </c>
      <c r="N6" s="93" t="s">
        <v>169</v>
      </c>
      <c r="O6" s="93">
        <f ca="1">+C18*H18-F18*F18</f>
        <v>826.0586877669266</v>
      </c>
      <c r="P6" t="s">
        <v>170</v>
      </c>
      <c r="U6">
        <v>0.9</v>
      </c>
      <c r="V6">
        <f t="shared" ca="1" si="0"/>
        <v>-9.3160679496689963E-2</v>
      </c>
      <c r="AA6">
        <v>6</v>
      </c>
      <c r="AB6" t="s">
        <v>171</v>
      </c>
    </row>
    <row r="7" spans="1:28" x14ac:dyDescent="0.2">
      <c r="B7"/>
      <c r="D7" s="94" t="s">
        <v>172</v>
      </c>
      <c r="E7" s="95">
        <f ca="1">SQRT(N18/(B15-3))</f>
        <v>1.8221977452151539E-3</v>
      </c>
      <c r="F7"/>
      <c r="G7" s="96">
        <f>+B22</f>
        <v>-4.6776599992881529E-2</v>
      </c>
      <c r="M7" s="75" t="s">
        <v>173</v>
      </c>
      <c r="N7" s="97" t="s">
        <v>174</v>
      </c>
      <c r="O7">
        <f ca="1">+C18*O1-F18*O2+H18*O3</f>
        <v>1475.3529707458802</v>
      </c>
      <c r="U7">
        <v>1</v>
      </c>
      <c r="V7">
        <f t="shared" ca="1" si="0"/>
        <v>-8.6865434653127127E-2</v>
      </c>
      <c r="AA7">
        <v>7</v>
      </c>
      <c r="AB7" t="s">
        <v>175</v>
      </c>
    </row>
    <row r="8" spans="1:28" x14ac:dyDescent="0.2">
      <c r="A8" s="98">
        <v>21</v>
      </c>
      <c r="B8" t="s">
        <v>176</v>
      </c>
      <c r="C8" s="99">
        <v>21</v>
      </c>
      <c r="D8" s="94" t="s">
        <v>177</v>
      </c>
      <c r="E8"/>
      <c r="F8" s="100">
        <f ca="1">CORREL(INDIRECT(E12):INDIRECT(E13),INDIRECT(M12):INDIRECT(M13))</f>
        <v>0.96197001904614654</v>
      </c>
      <c r="G8" s="95"/>
      <c r="K8" s="96"/>
      <c r="N8" s="97"/>
      <c r="U8">
        <v>1.1000000000000001</v>
      </c>
      <c r="V8">
        <f t="shared" ca="1" si="0"/>
        <v>-8.087516144870549E-2</v>
      </c>
      <c r="AA8">
        <v>8</v>
      </c>
      <c r="AB8" t="s">
        <v>178</v>
      </c>
    </row>
    <row r="9" spans="1:28" x14ac:dyDescent="0.2">
      <c r="A9" s="98">
        <f>20+COUNT(A21:A1431)</f>
        <v>106</v>
      </c>
      <c r="B9" t="s">
        <v>179</v>
      </c>
      <c r="C9" s="99">
        <f>A9</f>
        <v>106</v>
      </c>
      <c r="E9" s="101">
        <f ca="1">E6*G6</f>
        <v>-1.5248581957061018E-10</v>
      </c>
      <c r="F9" s="102">
        <f ca="1">H6</f>
        <v>8.5992549981301E-2</v>
      </c>
      <c r="G9" s="103">
        <f ca="1">F8</f>
        <v>0.96197001904614654</v>
      </c>
      <c r="K9" s="96"/>
      <c r="N9" s="97"/>
      <c r="U9">
        <v>1.2</v>
      </c>
      <c r="V9">
        <f t="shared" ca="1" si="0"/>
        <v>-7.5189859883425081E-2</v>
      </c>
      <c r="AA9">
        <v>9</v>
      </c>
      <c r="AB9" t="s">
        <v>50</v>
      </c>
    </row>
    <row r="10" spans="1:28" x14ac:dyDescent="0.2">
      <c r="A10" s="104" t="s">
        <v>10</v>
      </c>
      <c r="B10" s="105">
        <f>'Active 1'!C8</f>
        <v>0.3419372</v>
      </c>
      <c r="D10" t="s">
        <v>180</v>
      </c>
      <c r="E10">
        <f ca="1">2*E9*365.2422/B10</f>
        <v>-3.2575722213770671E-7</v>
      </c>
      <c r="F10" s="1">
        <f ca="1">+F9*E10</f>
        <v>-2.8012694206446516E-8</v>
      </c>
      <c r="G10" t="s">
        <v>181</v>
      </c>
      <c r="U10">
        <v>1.3</v>
      </c>
      <c r="V10">
        <f t="shared" ca="1" si="0"/>
        <v>-6.9809529957285885E-2</v>
      </c>
      <c r="AA10">
        <v>10</v>
      </c>
      <c r="AB10" t="s">
        <v>182</v>
      </c>
    </row>
    <row r="11" spans="1:28" x14ac:dyDescent="0.2">
      <c r="A11" s="106"/>
      <c r="B11" s="106"/>
      <c r="E11"/>
      <c r="F11"/>
      <c r="U11">
        <v>1.4</v>
      </c>
      <c r="V11">
        <f t="shared" ca="1" si="0"/>
        <v>-6.4734171670287916E-2</v>
      </c>
      <c r="AA11">
        <v>11</v>
      </c>
      <c r="AB11" t="s">
        <v>183</v>
      </c>
    </row>
    <row r="12" spans="1:28" x14ac:dyDescent="0.2">
      <c r="B12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1.5</v>
      </c>
      <c r="V12">
        <f t="shared" ca="1" si="0"/>
        <v>-5.9963785022431146E-2</v>
      </c>
      <c r="AA12">
        <v>12</v>
      </c>
      <c r="AB12" t="s">
        <v>184</v>
      </c>
    </row>
    <row r="13" spans="1:28" x14ac:dyDescent="0.2">
      <c r="B13"/>
      <c r="C13" s="2" t="str">
        <f t="shared" si="1"/>
        <v>C106</v>
      </c>
      <c r="D13" s="2" t="str">
        <f t="shared" si="1"/>
        <v>D106</v>
      </c>
      <c r="E13" s="2" t="str">
        <f t="shared" si="1"/>
        <v>E106</v>
      </c>
      <c r="F13" s="2" t="str">
        <f t="shared" si="1"/>
        <v>F106</v>
      </c>
      <c r="G13" s="2" t="str">
        <f t="shared" si="1"/>
        <v>G106</v>
      </c>
      <c r="H13" s="2" t="str">
        <f t="shared" si="1"/>
        <v>H106</v>
      </c>
      <c r="I13" s="2" t="str">
        <f t="shared" si="1"/>
        <v>I106</v>
      </c>
      <c r="J13" s="2" t="str">
        <f t="shared" si="1"/>
        <v>J106</v>
      </c>
      <c r="K13" s="2" t="str">
        <f t="shared" si="1"/>
        <v>K106</v>
      </c>
      <c r="L13" s="2" t="str">
        <f t="shared" si="1"/>
        <v>L106</v>
      </c>
      <c r="M13" s="2" t="str">
        <f t="shared" si="1"/>
        <v>M106</v>
      </c>
      <c r="N13" s="2" t="str">
        <f t="shared" si="1"/>
        <v>N106</v>
      </c>
      <c r="O13" s="2" t="str">
        <f t="shared" si="1"/>
        <v>O106</v>
      </c>
      <c r="P13" s="2" t="str">
        <f t="shared" si="1"/>
        <v>P106</v>
      </c>
      <c r="Q13" s="2" t="str">
        <f t="shared" si="1"/>
        <v>Q106</v>
      </c>
      <c r="U13">
        <v>1.6</v>
      </c>
      <c r="V13">
        <f t="shared" ca="1" si="0"/>
        <v>-5.5498370013715631E-2</v>
      </c>
      <c r="AA13">
        <v>13</v>
      </c>
      <c r="AB13" t="s">
        <v>185</v>
      </c>
    </row>
    <row r="14" spans="1:28" x14ac:dyDescent="0.2">
      <c r="B14"/>
      <c r="E14"/>
      <c r="F14"/>
      <c r="O14" s="97"/>
      <c r="U14">
        <v>1.7</v>
      </c>
      <c r="V14">
        <f t="shared" ca="1" si="0"/>
        <v>-5.1337926644141316E-2</v>
      </c>
      <c r="AA14">
        <v>14</v>
      </c>
      <c r="AB14" t="s">
        <v>186</v>
      </c>
    </row>
    <row r="15" spans="1:28" x14ac:dyDescent="0.2">
      <c r="A15" s="23" t="s">
        <v>187</v>
      </c>
      <c r="B15" s="23">
        <f>C9-C8+1</f>
        <v>86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1.8</v>
      </c>
      <c r="V15">
        <f t="shared" ca="1" si="0"/>
        <v>-4.7482454913708214E-2</v>
      </c>
      <c r="AA15">
        <v>15</v>
      </c>
      <c r="AB15" t="s">
        <v>188</v>
      </c>
    </row>
    <row r="16" spans="1:28" x14ac:dyDescent="0.2">
      <c r="A16" s="2"/>
      <c r="B16" s="106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1.9</v>
      </c>
      <c r="V16">
        <f t="shared" ca="1" si="0"/>
        <v>-4.3931954822416373E-2</v>
      </c>
      <c r="AA16">
        <v>16</v>
      </c>
      <c r="AB16" t="s">
        <v>189</v>
      </c>
    </row>
    <row r="17" spans="1:28" x14ac:dyDescent="0.2">
      <c r="A17" s="23" t="s">
        <v>190</v>
      </c>
      <c r="B17"/>
      <c r="E17"/>
      <c r="F17"/>
      <c r="U17">
        <v>2</v>
      </c>
      <c r="V17">
        <f t="shared" ca="1" si="0"/>
        <v>-4.0686426370265705E-2</v>
      </c>
      <c r="AA17">
        <v>17</v>
      </c>
      <c r="AB17" t="s">
        <v>191</v>
      </c>
    </row>
    <row r="18" spans="1:28" x14ac:dyDescent="0.2">
      <c r="A18" s="107">
        <v>10000</v>
      </c>
      <c r="B18" s="107">
        <v>1</v>
      </c>
      <c r="C18">
        <f ca="1">SUM(INDIRECT(C12):INDIRECT(C13))</f>
        <v>75.099999999999994</v>
      </c>
      <c r="D18" s="108">
        <f ca="1">SUM(INDIRECT(D12):INDIRECT(D13))</f>
        <v>199.36385000000004</v>
      </c>
      <c r="E18" s="108">
        <f ca="1">SUM(INDIRECT(E12):INDIRECT(E13))</f>
        <v>-2.9573121996363625</v>
      </c>
      <c r="F18" s="23">
        <f ca="1">SUM(INDIRECT(F12):INDIRECT(F13))</f>
        <v>175.80007500000005</v>
      </c>
      <c r="G18" s="23">
        <f ca="1">SUM(INDIRECT(G12):INDIRECT(G13))</f>
        <v>-2.5645228996843796</v>
      </c>
      <c r="H18" s="23">
        <f ca="1">SUM(INDIRECT(H12):INDIRECT(H13))</f>
        <v>422.52629903824993</v>
      </c>
      <c r="I18" s="23">
        <f ca="1">SUM(INDIRECT(I12):INDIRECT(I13))</f>
        <v>1043.5205450859178</v>
      </c>
      <c r="J18" s="23">
        <f ca="1">SUM(INDIRECT(J12):INDIRECT(J13))</f>
        <v>2648.4108620596353</v>
      </c>
      <c r="K18" s="23">
        <f ca="1">SUM(INDIRECT(K12):INDIRECT(K13))</f>
        <v>-5.8222091427315901</v>
      </c>
      <c r="L18" s="23">
        <f ca="1">SUM(INDIRECT(L12):INDIRECT(L13))</f>
        <v>-13.559770405392626</v>
      </c>
      <c r="N18">
        <f ca="1">SUM(INDIRECT(N12):INDIRECT(N13))</f>
        <v>2.7559358368137686E-4</v>
      </c>
      <c r="O18">
        <f ca="1">SQRT(SUM(INDIRECT(O12):INDIRECT(O13)))</f>
        <v>6380.535090054751</v>
      </c>
      <c r="P18">
        <f ca="1">SQRT(SUM(INDIRECT(P12):INDIRECT(P13)))</f>
        <v>5259.0717721212004</v>
      </c>
      <c r="Q18">
        <f ca="1">SQRT(SUM(INDIRECT(Q12):INDIRECT(Q13)))</f>
        <v>1061.6728623702672</v>
      </c>
      <c r="U18">
        <v>2.1</v>
      </c>
      <c r="V18">
        <f t="shared" ca="1" si="0"/>
        <v>-3.7745869557256256E-2</v>
      </c>
      <c r="AA18">
        <v>18</v>
      </c>
      <c r="AB18" t="s">
        <v>192</v>
      </c>
    </row>
    <row r="19" spans="1:28" x14ac:dyDescent="0.2">
      <c r="A19" s="109" t="s">
        <v>193</v>
      </c>
      <c r="B19"/>
      <c r="E19"/>
      <c r="F19" s="110" t="s">
        <v>194</v>
      </c>
      <c r="G19" s="110" t="s">
        <v>195</v>
      </c>
      <c r="H19" s="110" t="s">
        <v>196</v>
      </c>
      <c r="I19" s="110" t="s">
        <v>197</v>
      </c>
      <c r="J19" s="110" t="s">
        <v>198</v>
      </c>
      <c r="K19" s="110" t="s">
        <v>199</v>
      </c>
      <c r="L19" s="110" t="s">
        <v>200</v>
      </c>
      <c r="M19" s="111"/>
      <c r="N19" s="111"/>
      <c r="O19" s="111"/>
      <c r="P19" s="111"/>
      <c r="Q19" s="111"/>
      <c r="U19">
        <v>2.2000000000000002</v>
      </c>
      <c r="V19">
        <f t="shared" ca="1" si="0"/>
        <v>-3.5110284383388063E-2</v>
      </c>
      <c r="AA19">
        <v>19</v>
      </c>
      <c r="AB19" t="s">
        <v>201</v>
      </c>
    </row>
    <row r="20" spans="1:28" ht="14.25" x14ac:dyDescent="0.2">
      <c r="A20" s="6" t="s">
        <v>138</v>
      </c>
      <c r="B20" s="6" t="s">
        <v>202</v>
      </c>
      <c r="C20" s="6" t="s">
        <v>203</v>
      </c>
      <c r="D20" s="6" t="s">
        <v>138</v>
      </c>
      <c r="E20" s="6" t="s">
        <v>202</v>
      </c>
      <c r="F20" s="6" t="s">
        <v>204</v>
      </c>
      <c r="G20" s="6" t="s">
        <v>205</v>
      </c>
      <c r="H20" s="6" t="s">
        <v>206</v>
      </c>
      <c r="I20" s="6" t="s">
        <v>207</v>
      </c>
      <c r="J20" s="6" t="s">
        <v>208</v>
      </c>
      <c r="K20" s="33" t="s">
        <v>209</v>
      </c>
      <c r="L20" s="6" t="s">
        <v>210</v>
      </c>
      <c r="M20" s="76" t="s">
        <v>139</v>
      </c>
      <c r="N20" s="33" t="s">
        <v>211</v>
      </c>
      <c r="O20" s="33" t="s">
        <v>212</v>
      </c>
      <c r="P20" s="33" t="s">
        <v>213</v>
      </c>
      <c r="Q20" s="33" t="s">
        <v>214</v>
      </c>
      <c r="R20" s="112" t="s">
        <v>215</v>
      </c>
      <c r="U20">
        <v>2.2999999999999998</v>
      </c>
      <c r="V20">
        <f t="shared" ca="1" si="0"/>
        <v>-3.2779670848661083E-2</v>
      </c>
      <c r="AA20">
        <v>20</v>
      </c>
      <c r="AB20" t="s">
        <v>216</v>
      </c>
    </row>
    <row r="21" spans="1:28" x14ac:dyDescent="0.2">
      <c r="A21" s="113">
        <v>16997</v>
      </c>
      <c r="B21" s="113">
        <v>-4.9488399999972899E-2</v>
      </c>
      <c r="C21" s="114">
        <v>0.6</v>
      </c>
      <c r="D21" s="115">
        <f>A21/A$18</f>
        <v>1.6997</v>
      </c>
      <c r="E21" s="115">
        <f>B21/B$18</f>
        <v>-4.9488399999972899E-2</v>
      </c>
      <c r="F21" s="21">
        <f>$C21*D21</f>
        <v>1.0198199999999999</v>
      </c>
      <c r="G21" s="21">
        <f>$C21*E21</f>
        <v>-2.9693039999983739E-2</v>
      </c>
      <c r="H21" s="21">
        <f>C21*D21*D21</f>
        <v>1.733388054</v>
      </c>
      <c r="I21" s="21">
        <f>C21*D21*D21*D21</f>
        <v>2.9462396753837998</v>
      </c>
      <c r="J21" s="21">
        <f>C21*D21*D21*D21*D21</f>
        <v>5.0077235762498447</v>
      </c>
      <c r="K21" s="21">
        <f>C21*E21*D21</f>
        <v>-5.046926008797236E-2</v>
      </c>
      <c r="L21" s="21">
        <f>C21*E21*D21*D21</f>
        <v>-8.5782601371526615E-2</v>
      </c>
      <c r="M21" s="21">
        <f t="shared" ref="M21:M80" ca="1" si="4">+E$4+E$5*D21+E$6*D21^2</f>
        <v>-5.1349951889163699E-2</v>
      </c>
      <c r="N21" s="21">
        <f ca="1">C21*(M21-E21)^2</f>
        <v>2.0792252616899024E-6</v>
      </c>
      <c r="O21" s="116">
        <f ca="1">(C21*O$1-O$2*F21+O$3*H21)^2</f>
        <v>2017726.6989111868</v>
      </c>
      <c r="P21" s="21">
        <f ca="1">(-C21*O$2+O$4*F21-O$5*H21)^2</f>
        <v>1257123.8756343534</v>
      </c>
      <c r="Q21" s="21">
        <f ca="1">+(C21*O$3-F21*O$5+H21*O$6)^2</f>
        <v>46709.383565152697</v>
      </c>
      <c r="R21">
        <f t="shared" ref="R21:R80" ca="1" si="5">+E21-M21</f>
        <v>1.8615518891908003E-3</v>
      </c>
      <c r="U21">
        <v>2.4</v>
      </c>
      <c r="V21">
        <f t="shared" ca="1" si="0"/>
        <v>-3.0754028953075316E-2</v>
      </c>
      <c r="AA21">
        <v>21</v>
      </c>
      <c r="AB21" t="s">
        <v>217</v>
      </c>
    </row>
    <row r="22" spans="1:28" x14ac:dyDescent="0.2">
      <c r="A22" s="113">
        <v>17140.5</v>
      </c>
      <c r="B22" s="113">
        <v>-4.6776599992881529E-2</v>
      </c>
      <c r="C22" s="113">
        <v>1</v>
      </c>
      <c r="D22" s="115">
        <f t="shared" ref="D22:E81" si="6">A22/A$18</f>
        <v>1.7140500000000001</v>
      </c>
      <c r="E22" s="115">
        <f t="shared" si="6"/>
        <v>-4.6776599992881529E-2</v>
      </c>
      <c r="F22" s="21">
        <f t="shared" ref="F22:G81" si="7">$C22*D22</f>
        <v>1.7140500000000001</v>
      </c>
      <c r="G22" s="21">
        <f t="shared" si="7"/>
        <v>-4.6776599992881529E-2</v>
      </c>
      <c r="H22" s="21">
        <f t="shared" ref="H22:H81" si="8">C22*D22*D22</f>
        <v>2.9379674025000004</v>
      </c>
      <c r="I22" s="21">
        <f t="shared" ref="I22:I81" si="9">C22*D22*D22*D22</f>
        <v>5.0358230262551258</v>
      </c>
      <c r="J22" s="21">
        <f t="shared" ref="J22:J81" si="10">C22*D22*D22*D22*D22</f>
        <v>8.6316524581525993</v>
      </c>
      <c r="K22" s="21">
        <f t="shared" ref="K22:K81" si="11">C22*E22*D22</f>
        <v>-8.0177431217798592E-2</v>
      </c>
      <c r="L22" s="21">
        <f t="shared" ref="L22:L81" si="12">C22*E22*D22*D22</f>
        <v>-0.13742812597886769</v>
      </c>
      <c r="M22" s="21">
        <f t="shared" ca="1" si="4"/>
        <v>-5.077781871656558E-2</v>
      </c>
      <c r="N22" s="21">
        <f t="shared" ref="N22:N81" ca="1" si="13">C22*(M22-E22)^2</f>
        <v>1.6009751274759825E-5</v>
      </c>
      <c r="O22" s="116">
        <f t="shared" ref="O22:O81" ca="1" si="14">(C22*O$1-O$2*F22+O$3*H22)^2</f>
        <v>5082707.2959579956</v>
      </c>
      <c r="P22" s="21">
        <f t="shared" ref="P22:P81" ca="1" si="15">(-C22*O$2+O$4*F22-O$5*H22)^2</f>
        <v>3156645.0530735776</v>
      </c>
      <c r="Q22" s="21">
        <f t="shared" ref="Q22:Q81" ca="1" si="16">+(C22*O$3-F22*O$5+H22*O$6)^2</f>
        <v>116968.15725193448</v>
      </c>
      <c r="R22">
        <f t="shared" ca="1" si="5"/>
        <v>4.001218723684051E-3</v>
      </c>
      <c r="U22">
        <v>2.5</v>
      </c>
      <c r="V22">
        <f t="shared" ca="1" si="0"/>
        <v>-2.9033358696630776E-2</v>
      </c>
      <c r="AA22">
        <v>22</v>
      </c>
      <c r="AB22" t="s">
        <v>218</v>
      </c>
    </row>
    <row r="23" spans="1:28" x14ac:dyDescent="0.2">
      <c r="A23" s="113">
        <v>18173</v>
      </c>
      <c r="B23" s="113">
        <v>-4.6745599996938836E-2</v>
      </c>
      <c r="C23" s="113">
        <v>0.5</v>
      </c>
      <c r="D23" s="115">
        <f t="shared" si="6"/>
        <v>1.8172999999999999</v>
      </c>
      <c r="E23" s="115">
        <f t="shared" si="6"/>
        <v>-4.6745599996938836E-2</v>
      </c>
      <c r="F23" s="21">
        <f t="shared" si="7"/>
        <v>0.90864999999999996</v>
      </c>
      <c r="G23" s="21">
        <f t="shared" si="7"/>
        <v>-2.3372799998469418E-2</v>
      </c>
      <c r="H23" s="21">
        <f t="shared" si="8"/>
        <v>1.6512896449999999</v>
      </c>
      <c r="I23" s="21">
        <f t="shared" si="9"/>
        <v>3.0008886718584997</v>
      </c>
      <c r="J23" s="21">
        <f t="shared" si="10"/>
        <v>5.4535149833684509</v>
      </c>
      <c r="K23" s="21">
        <f t="shared" si="11"/>
        <v>-4.2475389437218472E-2</v>
      </c>
      <c r="L23" s="21">
        <f t="shared" si="12"/>
        <v>-7.7190525224257123E-2</v>
      </c>
      <c r="M23" s="21">
        <f t="shared" ca="1" si="4"/>
        <v>-4.6846402099222959E-2</v>
      </c>
      <c r="N23" s="21">
        <f t="shared" ca="1" si="13"/>
        <v>5.080531912449365E-9</v>
      </c>
      <c r="O23" s="116">
        <f t="shared" ca="1" si="14"/>
        <v>563626.96370960877</v>
      </c>
      <c r="P23" s="21">
        <f t="shared" ca="1" si="15"/>
        <v>338958.89506555139</v>
      </c>
      <c r="Q23" s="21">
        <f t="shared" ca="1" si="16"/>
        <v>12219.791823567184</v>
      </c>
      <c r="R23">
        <f t="shared" ca="1" si="5"/>
        <v>1.0080210228412267E-4</v>
      </c>
      <c r="U23">
        <v>2.6</v>
      </c>
      <c r="V23">
        <f t="shared" ca="1" si="0"/>
        <v>-2.7617660079327436E-2</v>
      </c>
      <c r="AA23">
        <v>23</v>
      </c>
      <c r="AB23" t="s">
        <v>219</v>
      </c>
    </row>
    <row r="24" spans="1:28" x14ac:dyDescent="0.2">
      <c r="A24" s="113">
        <v>18223</v>
      </c>
      <c r="B24" s="113">
        <v>-4.6965599998657126E-2</v>
      </c>
      <c r="C24" s="113">
        <v>1</v>
      </c>
      <c r="D24" s="115">
        <f t="shared" si="6"/>
        <v>1.8223</v>
      </c>
      <c r="E24" s="115">
        <f t="shared" si="6"/>
        <v>-4.6965599998657126E-2</v>
      </c>
      <c r="F24" s="21">
        <f t="shared" si="7"/>
        <v>1.8223</v>
      </c>
      <c r="G24" s="21">
        <f t="shared" si="7"/>
        <v>-4.6965599998657126E-2</v>
      </c>
      <c r="H24" s="21">
        <f t="shared" si="8"/>
        <v>3.3207772900000001</v>
      </c>
      <c r="I24" s="21">
        <f t="shared" si="9"/>
        <v>6.0514524555670004</v>
      </c>
      <c r="J24" s="21">
        <f t="shared" si="10"/>
        <v>11.027561809779746</v>
      </c>
      <c r="K24" s="21">
        <f t="shared" si="11"/>
        <v>-8.5585412877552877E-2</v>
      </c>
      <c r="L24" s="21">
        <f t="shared" si="12"/>
        <v>-0.15596229788676461</v>
      </c>
      <c r="M24" s="21">
        <f t="shared" ca="1" si="4"/>
        <v>-4.6664272022907315E-2</v>
      </c>
      <c r="N24" s="21">
        <f t="shared" ca="1" si="13"/>
        <v>9.0798548969478898E-8</v>
      </c>
      <c r="O24" s="116">
        <f t="shared" ca="1" si="14"/>
        <v>2154149.3194485083</v>
      </c>
      <c r="P24" s="21">
        <f t="shared" ca="1" si="15"/>
        <v>1292690.2545641225</v>
      </c>
      <c r="Q24" s="21">
        <f t="shared" ca="1" si="16"/>
        <v>46516.89663451424</v>
      </c>
      <c r="R24">
        <f t="shared" ca="1" si="5"/>
        <v>-3.0132797574981135E-4</v>
      </c>
      <c r="U24">
        <v>2.7</v>
      </c>
      <c r="V24">
        <f t="shared" ca="1" si="0"/>
        <v>-2.6506933101165309E-2</v>
      </c>
      <c r="AA24">
        <v>24</v>
      </c>
      <c r="AB24" t="s">
        <v>138</v>
      </c>
    </row>
    <row r="25" spans="1:28" x14ac:dyDescent="0.2">
      <c r="A25" s="113">
        <v>18228</v>
      </c>
      <c r="B25" s="113">
        <v>-4.5561599989014212E-2</v>
      </c>
      <c r="C25" s="113">
        <v>1</v>
      </c>
      <c r="D25" s="115">
        <f t="shared" si="6"/>
        <v>1.8228</v>
      </c>
      <c r="E25" s="115">
        <f t="shared" si="6"/>
        <v>-4.5561599989014212E-2</v>
      </c>
      <c r="F25" s="21">
        <f t="shared" si="7"/>
        <v>1.8228</v>
      </c>
      <c r="G25" s="21">
        <f t="shared" si="7"/>
        <v>-4.5561599989014212E-2</v>
      </c>
      <c r="H25" s="21">
        <f t="shared" si="8"/>
        <v>3.3225998400000001</v>
      </c>
      <c r="I25" s="21">
        <f t="shared" si="9"/>
        <v>6.0564349883519997</v>
      </c>
      <c r="J25" s="21">
        <f t="shared" si="10"/>
        <v>11.039669696768025</v>
      </c>
      <c r="K25" s="21">
        <f t="shared" si="11"/>
        <v>-8.3049684459975098E-2</v>
      </c>
      <c r="L25" s="21">
        <f t="shared" si="12"/>
        <v>-0.15138296483364261</v>
      </c>
      <c r="M25" s="21">
        <f t="shared" ca="1" si="4"/>
        <v>-4.664610094887614E-2</v>
      </c>
      <c r="N25" s="21">
        <f t="shared" ca="1" si="13"/>
        <v>1.1761423319414436E-6</v>
      </c>
      <c r="O25" s="116">
        <f t="shared" ca="1" si="14"/>
        <v>2144278.7779218345</v>
      </c>
      <c r="P25" s="21">
        <f t="shared" ca="1" si="15"/>
        <v>1286484.0392243885</v>
      </c>
      <c r="Q25" s="21">
        <f t="shared" ca="1" si="16"/>
        <v>46284.864803353637</v>
      </c>
      <c r="R25">
        <f t="shared" ca="1" si="5"/>
        <v>1.0845009598619282E-3</v>
      </c>
      <c r="U25">
        <v>2.8</v>
      </c>
      <c r="V25">
        <f t="shared" ca="1" si="0"/>
        <v>-2.5701177762144437E-2</v>
      </c>
      <c r="AA25">
        <v>25</v>
      </c>
      <c r="AB25" t="s">
        <v>202</v>
      </c>
    </row>
    <row r="26" spans="1:28" x14ac:dyDescent="0.2">
      <c r="A26" s="113">
        <v>18228.5</v>
      </c>
      <c r="B26" s="113">
        <v>-4.4330199998512398E-2</v>
      </c>
      <c r="C26" s="113">
        <v>1</v>
      </c>
      <c r="D26" s="115">
        <f t="shared" si="6"/>
        <v>1.8228500000000001</v>
      </c>
      <c r="E26" s="115">
        <f t="shared" si="6"/>
        <v>-4.4330199998512398E-2</v>
      </c>
      <c r="F26" s="21">
        <f t="shared" si="7"/>
        <v>1.8228500000000001</v>
      </c>
      <c r="G26" s="21">
        <f t="shared" si="7"/>
        <v>-4.4330199998512398E-2</v>
      </c>
      <c r="H26" s="21">
        <f t="shared" si="8"/>
        <v>3.3227821225000005</v>
      </c>
      <c r="I26" s="21">
        <f t="shared" si="9"/>
        <v>6.0569333919991264</v>
      </c>
      <c r="J26" s="21">
        <f t="shared" si="10"/>
        <v>11.040881033605608</v>
      </c>
      <c r="K26" s="21">
        <f t="shared" si="11"/>
        <v>-8.0807305067288324E-2</v>
      </c>
      <c r="L26" s="21">
        <f t="shared" si="12"/>
        <v>-0.14729959604190654</v>
      </c>
      <c r="M26" s="21">
        <f t="shared" ca="1" si="4"/>
        <v>-4.6644284260809021E-2</v>
      </c>
      <c r="N26" s="21">
        <f t="shared" ca="1" si="13"/>
        <v>5.3549859730089051E-6</v>
      </c>
      <c r="O26" s="116">
        <f t="shared" ca="1" si="14"/>
        <v>2143293.3667541598</v>
      </c>
      <c r="P26" s="21">
        <f t="shared" ca="1" si="15"/>
        <v>1285864.494029938</v>
      </c>
      <c r="Q26" s="21">
        <f t="shared" ca="1" si="16"/>
        <v>46261.703300456735</v>
      </c>
      <c r="R26">
        <f t="shared" ca="1" si="5"/>
        <v>2.3140842622966229E-3</v>
      </c>
      <c r="U26">
        <v>2.9</v>
      </c>
      <c r="V26">
        <f t="shared" ca="1" si="0"/>
        <v>-2.5200394062264764E-2</v>
      </c>
      <c r="AA26">
        <v>26</v>
      </c>
      <c r="AB26" t="s">
        <v>220</v>
      </c>
    </row>
    <row r="27" spans="1:28" x14ac:dyDescent="0.2">
      <c r="A27" s="113">
        <v>18266.5</v>
      </c>
      <c r="B27" s="113">
        <v>-5.1863799999409821E-2</v>
      </c>
      <c r="C27" s="113">
        <v>1</v>
      </c>
      <c r="D27" s="115">
        <f t="shared" si="6"/>
        <v>1.8266500000000001</v>
      </c>
      <c r="E27" s="115">
        <f t="shared" si="6"/>
        <v>-5.1863799999409821E-2</v>
      </c>
      <c r="F27" s="21">
        <f t="shared" si="7"/>
        <v>1.8266500000000001</v>
      </c>
      <c r="G27" s="21">
        <f t="shared" si="7"/>
        <v>-5.1863799999409821E-2</v>
      </c>
      <c r="H27" s="21">
        <f t="shared" si="8"/>
        <v>3.3366502225000003</v>
      </c>
      <c r="I27" s="21">
        <f t="shared" si="9"/>
        <v>6.0948921289296258</v>
      </c>
      <c r="J27" s="21">
        <f t="shared" si="10"/>
        <v>11.133234707309303</v>
      </c>
      <c r="K27" s="21">
        <f t="shared" si="11"/>
        <v>-9.4737010268921951E-2</v>
      </c>
      <c r="L27" s="21">
        <f t="shared" si="12"/>
        <v>-0.17305135980772629</v>
      </c>
      <c r="M27" s="21">
        <f t="shared" ca="1" si="4"/>
        <v>-4.6506439054462369E-2</v>
      </c>
      <c r="N27" s="21">
        <f t="shared" ca="1" si="13"/>
        <v>2.8701316294448256E-5</v>
      </c>
      <c r="O27" s="116">
        <f t="shared" ca="1" si="14"/>
        <v>2069271.974367379</v>
      </c>
      <c r="P27" s="21">
        <f t="shared" ca="1" si="15"/>
        <v>1239348.8327449509</v>
      </c>
      <c r="Q27" s="21">
        <f t="shared" ca="1" si="16"/>
        <v>44523.489892437559</v>
      </c>
      <c r="R27">
        <f t="shared" ca="1" si="5"/>
        <v>-5.3573609449474521E-3</v>
      </c>
      <c r="U27">
        <v>3</v>
      </c>
      <c r="V27">
        <f t="shared" ca="1" si="0"/>
        <v>-2.5004582001526304E-2</v>
      </c>
    </row>
    <row r="28" spans="1:28" x14ac:dyDescent="0.2">
      <c r="A28" s="113">
        <v>18278</v>
      </c>
      <c r="B28" s="113">
        <v>-4.8471599999174941E-2</v>
      </c>
      <c r="C28" s="113">
        <v>0.5</v>
      </c>
      <c r="D28" s="115">
        <f t="shared" si="6"/>
        <v>1.8278000000000001</v>
      </c>
      <c r="E28" s="115">
        <f t="shared" si="6"/>
        <v>-4.8471599999174941E-2</v>
      </c>
      <c r="F28" s="21">
        <f t="shared" si="7"/>
        <v>0.91390000000000005</v>
      </c>
      <c r="G28" s="21">
        <f t="shared" si="7"/>
        <v>-2.4235799999587471E-2</v>
      </c>
      <c r="H28" s="21">
        <f t="shared" si="8"/>
        <v>1.6704264200000001</v>
      </c>
      <c r="I28" s="21">
        <f t="shared" si="9"/>
        <v>3.0532054104760005</v>
      </c>
      <c r="J28" s="21">
        <f t="shared" si="10"/>
        <v>5.5806488492680337</v>
      </c>
      <c r="K28" s="21">
        <f t="shared" si="11"/>
        <v>-4.4298195239245983E-2</v>
      </c>
      <c r="L28" s="21">
        <f t="shared" si="12"/>
        <v>-8.0968241258293813E-2</v>
      </c>
      <c r="M28" s="21">
        <f t="shared" ca="1" si="4"/>
        <v>-4.6464809544568157E-2</v>
      </c>
      <c r="N28" s="21">
        <f t="shared" ca="1" si="13"/>
        <v>2.0136039643504515E-6</v>
      </c>
      <c r="O28" s="116">
        <f t="shared" ca="1" si="14"/>
        <v>511801.83570905006</v>
      </c>
      <c r="P28" s="21">
        <f t="shared" ca="1" si="15"/>
        <v>306373.03878748795</v>
      </c>
      <c r="Q28" s="21">
        <f t="shared" ca="1" si="16"/>
        <v>11001.49624412395</v>
      </c>
      <c r="R28">
        <f t="shared" ca="1" si="5"/>
        <v>-2.0067904546067841E-3</v>
      </c>
    </row>
    <row r="29" spans="1:28" x14ac:dyDescent="0.2">
      <c r="A29" s="113">
        <v>19220</v>
      </c>
      <c r="B29" s="113">
        <v>-4.4683999993139878E-2</v>
      </c>
      <c r="C29" s="113">
        <v>0.6</v>
      </c>
      <c r="D29" s="115">
        <f t="shared" si="6"/>
        <v>1.9219999999999999</v>
      </c>
      <c r="E29" s="115">
        <f t="shared" si="6"/>
        <v>-4.4683999993139878E-2</v>
      </c>
      <c r="F29" s="21">
        <f t="shared" si="7"/>
        <v>1.1532</v>
      </c>
      <c r="G29" s="21">
        <f t="shared" si="7"/>
        <v>-2.6810399995883926E-2</v>
      </c>
      <c r="H29" s="21">
        <f t="shared" si="8"/>
        <v>2.2164503999999998</v>
      </c>
      <c r="I29" s="21">
        <f t="shared" si="9"/>
        <v>4.2600176687999998</v>
      </c>
      <c r="J29" s="21">
        <f t="shared" si="10"/>
        <v>8.1877539594336</v>
      </c>
      <c r="K29" s="21">
        <f t="shared" si="11"/>
        <v>-5.1529588792088903E-2</v>
      </c>
      <c r="L29" s="21">
        <f t="shared" si="12"/>
        <v>-9.9039869658394869E-2</v>
      </c>
      <c r="M29" s="21">
        <f t="shared" ca="1" si="4"/>
        <v>-4.3191771996304883E-2</v>
      </c>
      <c r="N29" s="21">
        <f t="shared" ca="1" si="13"/>
        <v>1.3360466367229094E-6</v>
      </c>
      <c r="O29" s="116">
        <f t="shared" ca="1" si="14"/>
        <v>257120.75311323392</v>
      </c>
      <c r="P29" s="21">
        <f t="shared" ca="1" si="15"/>
        <v>144031.14357010764</v>
      </c>
      <c r="Q29" s="21">
        <f t="shared" ca="1" si="16"/>
        <v>4882.1267845901939</v>
      </c>
      <c r="R29">
        <f t="shared" ca="1" si="5"/>
        <v>-1.4922279968349952E-3</v>
      </c>
    </row>
    <row r="30" spans="1:28" x14ac:dyDescent="0.2">
      <c r="A30" s="113">
        <v>19430</v>
      </c>
      <c r="B30" s="113">
        <v>-4.4595999999728519E-2</v>
      </c>
      <c r="C30" s="113">
        <v>1</v>
      </c>
      <c r="D30" s="115">
        <f t="shared" si="6"/>
        <v>1.9430000000000001</v>
      </c>
      <c r="E30" s="115">
        <f t="shared" si="6"/>
        <v>-4.4595999999728519E-2</v>
      </c>
      <c r="F30" s="21">
        <f t="shared" si="7"/>
        <v>1.9430000000000001</v>
      </c>
      <c r="G30" s="21">
        <f t="shared" si="7"/>
        <v>-4.4595999999728519E-2</v>
      </c>
      <c r="H30" s="21">
        <f t="shared" si="8"/>
        <v>3.7752490000000001</v>
      </c>
      <c r="I30" s="21">
        <f t="shared" si="9"/>
        <v>7.3353088070000005</v>
      </c>
      <c r="J30" s="21">
        <f t="shared" si="10"/>
        <v>14.252505012001002</v>
      </c>
      <c r="K30" s="21">
        <f t="shared" si="11"/>
        <v>-8.6650027999472509E-2</v>
      </c>
      <c r="L30" s="21">
        <f t="shared" si="12"/>
        <v>-0.16836100440297508</v>
      </c>
      <c r="M30" s="21">
        <f t="shared" ca="1" si="4"/>
        <v>-4.2499003313614815E-2</v>
      </c>
      <c r="N30" s="21">
        <f t="shared" ca="1" si="13"/>
        <v>4.3973951015718577E-6</v>
      </c>
      <c r="O30" s="116">
        <f t="shared" ca="1" si="14"/>
        <v>527742.61741127551</v>
      </c>
      <c r="P30" s="21">
        <f t="shared" ca="1" si="15"/>
        <v>287977.03522121609</v>
      </c>
      <c r="Q30" s="21">
        <f t="shared" ca="1" si="16"/>
        <v>9535.0838443486737</v>
      </c>
      <c r="R30">
        <f t="shared" ca="1" si="5"/>
        <v>-2.0969966861137043E-3</v>
      </c>
    </row>
    <row r="31" spans="1:28" x14ac:dyDescent="0.2">
      <c r="A31" s="113">
        <v>20296</v>
      </c>
      <c r="B31" s="113">
        <v>-4.1641199990408495E-2</v>
      </c>
      <c r="C31" s="113">
        <v>1</v>
      </c>
      <c r="D31" s="115">
        <f t="shared" si="6"/>
        <v>2.0295999999999998</v>
      </c>
      <c r="E31" s="115">
        <f t="shared" si="6"/>
        <v>-4.1641199990408495E-2</v>
      </c>
      <c r="F31" s="21">
        <f t="shared" si="7"/>
        <v>2.0295999999999998</v>
      </c>
      <c r="G31" s="21">
        <f t="shared" si="7"/>
        <v>-4.1641199990408495E-2</v>
      </c>
      <c r="H31" s="21">
        <f t="shared" si="8"/>
        <v>4.1192761599999992</v>
      </c>
      <c r="I31" s="21">
        <f t="shared" si="9"/>
        <v>8.3604828943359983</v>
      </c>
      <c r="J31" s="21">
        <f t="shared" si="10"/>
        <v>16.96843608234434</v>
      </c>
      <c r="K31" s="21">
        <f t="shared" si="11"/>
        <v>-8.4514979500533077E-2</v>
      </c>
      <c r="L31" s="21">
        <f t="shared" si="12"/>
        <v>-0.17153160239428192</v>
      </c>
      <c r="M31" s="21">
        <f t="shared" ca="1" si="4"/>
        <v>-3.9784245948589508E-2</v>
      </c>
      <c r="N31" s="21">
        <f t="shared" ca="1" si="13"/>
        <v>3.4482783134278712E-6</v>
      </c>
      <c r="O31" s="116">
        <f t="shared" ca="1" si="14"/>
        <v>80089.430190213679</v>
      </c>
      <c r="P31" s="21">
        <f t="shared" ca="1" si="15"/>
        <v>32149.132331513774</v>
      </c>
      <c r="Q31" s="21">
        <f t="shared" ca="1" si="16"/>
        <v>772.44963923514661</v>
      </c>
      <c r="R31">
        <f t="shared" ca="1" si="5"/>
        <v>-1.8569540418189867E-3</v>
      </c>
    </row>
    <row r="32" spans="1:28" x14ac:dyDescent="0.2">
      <c r="A32" s="113">
        <v>20296</v>
      </c>
      <c r="B32" s="113">
        <v>-4.1511199990054592E-2</v>
      </c>
      <c r="C32" s="113">
        <v>0.6</v>
      </c>
      <c r="D32" s="115">
        <f t="shared" si="6"/>
        <v>2.0295999999999998</v>
      </c>
      <c r="E32" s="115">
        <f t="shared" si="6"/>
        <v>-4.1511199990054592E-2</v>
      </c>
      <c r="F32" s="21">
        <f t="shared" si="7"/>
        <v>1.21776</v>
      </c>
      <c r="G32" s="21">
        <f t="shared" si="7"/>
        <v>-2.4906719994032756E-2</v>
      </c>
      <c r="H32" s="21">
        <f t="shared" si="8"/>
        <v>2.4715656959999999</v>
      </c>
      <c r="I32" s="21">
        <f t="shared" si="9"/>
        <v>5.0162897366015997</v>
      </c>
      <c r="J32" s="21">
        <f t="shared" si="10"/>
        <v>10.181061649406606</v>
      </c>
      <c r="K32" s="21">
        <f t="shared" si="11"/>
        <v>-5.055067889988888E-2</v>
      </c>
      <c r="L32" s="21">
        <f t="shared" si="12"/>
        <v>-0.10259765789521447</v>
      </c>
      <c r="M32" s="21">
        <f t="shared" ca="1" si="4"/>
        <v>-3.9784245948589508E-2</v>
      </c>
      <c r="N32" s="21">
        <f t="shared" ca="1" si="13"/>
        <v>1.7894221567995524E-6</v>
      </c>
      <c r="O32" s="116">
        <f t="shared" ca="1" si="14"/>
        <v>28832.194868475195</v>
      </c>
      <c r="P32" s="21">
        <f t="shared" ca="1" si="15"/>
        <v>11573.687639344489</v>
      </c>
      <c r="Q32" s="21">
        <f t="shared" ca="1" si="16"/>
        <v>278.08187012463611</v>
      </c>
      <c r="R32">
        <f t="shared" ca="1" si="5"/>
        <v>-1.7269540414650841E-3</v>
      </c>
    </row>
    <row r="33" spans="1:18" x14ac:dyDescent="0.2">
      <c r="A33" s="113">
        <v>20299</v>
      </c>
      <c r="B33" s="113">
        <v>-4.1602799996326212E-2</v>
      </c>
      <c r="C33" s="113">
        <v>1</v>
      </c>
      <c r="D33" s="115">
        <f t="shared" si="6"/>
        <v>2.0299</v>
      </c>
      <c r="E33" s="115">
        <f t="shared" si="6"/>
        <v>-4.1602799996326212E-2</v>
      </c>
      <c r="F33" s="21">
        <f t="shared" si="7"/>
        <v>2.0299</v>
      </c>
      <c r="G33" s="21">
        <f t="shared" si="7"/>
        <v>-4.1602799996326212E-2</v>
      </c>
      <c r="H33" s="21">
        <f t="shared" si="8"/>
        <v>4.1204940099999998</v>
      </c>
      <c r="I33" s="21">
        <f t="shared" si="9"/>
        <v>8.3641907908990003</v>
      </c>
      <c r="J33" s="21">
        <f t="shared" si="10"/>
        <v>16.97847088644588</v>
      </c>
      <c r="K33" s="21">
        <f t="shared" si="11"/>
        <v>-8.4449523712542579E-2</v>
      </c>
      <c r="L33" s="21">
        <f t="shared" si="12"/>
        <v>-0.17142408818409019</v>
      </c>
      <c r="M33" s="21">
        <f t="shared" ca="1" si="4"/>
        <v>-3.9775239007879687E-2</v>
      </c>
      <c r="N33" s="21">
        <f t="shared" ca="1" si="13"/>
        <v>3.3399791664916393E-6</v>
      </c>
      <c r="O33" s="116">
        <f t="shared" ca="1" si="14"/>
        <v>79294.539219998318</v>
      </c>
      <c r="P33" s="21">
        <f t="shared" ca="1" si="15"/>
        <v>31744.726000992068</v>
      </c>
      <c r="Q33" s="21">
        <f t="shared" ca="1" si="16"/>
        <v>760.2439940561253</v>
      </c>
      <c r="R33">
        <f t="shared" ca="1" si="5"/>
        <v>-1.8275609884465249E-3</v>
      </c>
    </row>
    <row r="34" spans="1:18" x14ac:dyDescent="0.2">
      <c r="A34" s="113">
        <v>20310.5</v>
      </c>
      <c r="B34" s="113">
        <v>-3.9400599998771213E-2</v>
      </c>
      <c r="C34" s="113">
        <v>0.6</v>
      </c>
      <c r="D34" s="115">
        <f t="shared" si="6"/>
        <v>2.03105</v>
      </c>
      <c r="E34" s="115">
        <f t="shared" si="6"/>
        <v>-3.9400599998771213E-2</v>
      </c>
      <c r="F34" s="21">
        <f t="shared" si="7"/>
        <v>1.2186299999999999</v>
      </c>
      <c r="G34" s="21">
        <f t="shared" si="7"/>
        <v>-2.3640359999262728E-2</v>
      </c>
      <c r="H34" s="21">
        <f t="shared" si="8"/>
        <v>2.4750984614999996</v>
      </c>
      <c r="I34" s="21">
        <f t="shared" si="9"/>
        <v>5.0270487302295743</v>
      </c>
      <c r="J34" s="21">
        <f t="shared" si="10"/>
        <v>10.210187323532777</v>
      </c>
      <c r="K34" s="21">
        <f t="shared" si="11"/>
        <v>-4.8014753176502563E-2</v>
      </c>
      <c r="L34" s="21">
        <f t="shared" si="12"/>
        <v>-9.7520364439135532E-2</v>
      </c>
      <c r="M34" s="21">
        <f t="shared" ca="1" si="4"/>
        <v>-3.9740737828835859E-2</v>
      </c>
      <c r="N34" s="21">
        <f t="shared" ca="1" si="13"/>
        <v>6.9416246064651705E-8</v>
      </c>
      <c r="O34" s="116">
        <f t="shared" ca="1" si="14"/>
        <v>27463.938058856849</v>
      </c>
      <c r="P34" s="21">
        <f t="shared" ca="1" si="15"/>
        <v>10879.41031980291</v>
      </c>
      <c r="Q34" s="21">
        <f t="shared" ca="1" si="16"/>
        <v>257.19472260357776</v>
      </c>
      <c r="R34">
        <f t="shared" ca="1" si="5"/>
        <v>3.4013783006464626E-4</v>
      </c>
    </row>
    <row r="35" spans="1:18" x14ac:dyDescent="0.2">
      <c r="A35" s="113">
        <v>20311</v>
      </c>
      <c r="B35" s="113">
        <v>-4.006919999665115E-2</v>
      </c>
      <c r="C35" s="113">
        <v>0.6</v>
      </c>
      <c r="D35" s="115">
        <f t="shared" si="6"/>
        <v>2.0310999999999999</v>
      </c>
      <c r="E35" s="115">
        <f t="shared" si="6"/>
        <v>-4.006919999665115E-2</v>
      </c>
      <c r="F35" s="21">
        <f t="shared" si="7"/>
        <v>1.2186599999999999</v>
      </c>
      <c r="G35" s="21">
        <f t="shared" si="7"/>
        <v>-2.4041519997990691E-2</v>
      </c>
      <c r="H35" s="21">
        <f t="shared" si="8"/>
        <v>2.4752203259999996</v>
      </c>
      <c r="I35" s="21">
        <f t="shared" si="9"/>
        <v>5.027420004138599</v>
      </c>
      <c r="J35" s="21">
        <f t="shared" si="10"/>
        <v>10.211192770405908</v>
      </c>
      <c r="K35" s="21">
        <f t="shared" si="11"/>
        <v>-4.8830731267918891E-2</v>
      </c>
      <c r="L35" s="21">
        <f t="shared" si="12"/>
        <v>-9.9180098278270054E-2</v>
      </c>
      <c r="M35" s="21">
        <f t="shared" ca="1" si="4"/>
        <v>-3.9739238692488008E-2</v>
      </c>
      <c r="N35" s="21">
        <f t="shared" ca="1" si="13"/>
        <v>6.5324677347025194E-8</v>
      </c>
      <c r="O35" s="116">
        <f t="shared" ca="1" si="14"/>
        <v>27417.423367169973</v>
      </c>
      <c r="P35" s="21">
        <f t="shared" ca="1" si="15"/>
        <v>10855.891050150138</v>
      </c>
      <c r="Q35" s="21">
        <f t="shared" ca="1" si="16"/>
        <v>256.49020935308852</v>
      </c>
      <c r="R35">
        <f t="shared" ca="1" si="5"/>
        <v>-3.2996130416314273E-4</v>
      </c>
    </row>
    <row r="36" spans="1:18" x14ac:dyDescent="0.2">
      <c r="A36" s="113">
        <v>20316.5</v>
      </c>
      <c r="B36" s="113">
        <v>-3.8493799998832401E-2</v>
      </c>
      <c r="C36" s="113">
        <v>1</v>
      </c>
      <c r="D36" s="115">
        <f t="shared" si="6"/>
        <v>2.03165</v>
      </c>
      <c r="E36" s="115">
        <f t="shared" si="6"/>
        <v>-3.8493799998832401E-2</v>
      </c>
      <c r="F36" s="21">
        <f t="shared" si="7"/>
        <v>2.03165</v>
      </c>
      <c r="G36" s="21">
        <f t="shared" si="7"/>
        <v>-3.8493799998832401E-2</v>
      </c>
      <c r="H36" s="21">
        <f t="shared" si="8"/>
        <v>4.1276017224999997</v>
      </c>
      <c r="I36" s="21">
        <f t="shared" si="9"/>
        <v>8.385842039517124</v>
      </c>
      <c r="J36" s="21">
        <f t="shared" si="10"/>
        <v>17.037095979584965</v>
      </c>
      <c r="K36" s="21">
        <f t="shared" si="11"/>
        <v>-7.8205928767627844E-2</v>
      </c>
      <c r="L36" s="21">
        <f t="shared" si="12"/>
        <v>-0.1588870751807511</v>
      </c>
      <c r="M36" s="21">
        <f t="shared" ca="1" si="4"/>
        <v>-3.972275322469361E-2</v>
      </c>
      <c r="N36" s="21">
        <f t="shared" ca="1" si="13"/>
        <v>1.5103260313546733E-6</v>
      </c>
      <c r="O36" s="116">
        <f t="shared" ca="1" si="14"/>
        <v>74746.342982961491</v>
      </c>
      <c r="P36" s="21">
        <f t="shared" ca="1" si="15"/>
        <v>29441.737316807867</v>
      </c>
      <c r="Q36" s="21">
        <f t="shared" ca="1" si="16"/>
        <v>691.1374855712055</v>
      </c>
      <c r="R36">
        <f t="shared" ca="1" si="5"/>
        <v>1.2289532258612096E-3</v>
      </c>
    </row>
    <row r="37" spans="1:18" x14ac:dyDescent="0.2">
      <c r="A37" s="113">
        <v>20319.5</v>
      </c>
      <c r="B37" s="113">
        <v>-3.9235399992321618E-2</v>
      </c>
      <c r="C37" s="113">
        <v>1</v>
      </c>
      <c r="D37" s="115">
        <f t="shared" si="6"/>
        <v>2.0319500000000001</v>
      </c>
      <c r="E37" s="115">
        <f t="shared" si="6"/>
        <v>-3.9235399992321618E-2</v>
      </c>
      <c r="F37" s="21">
        <f t="shared" si="7"/>
        <v>2.0319500000000001</v>
      </c>
      <c r="G37" s="21">
        <f t="shared" si="7"/>
        <v>-3.9235399992321618E-2</v>
      </c>
      <c r="H37" s="21">
        <f t="shared" si="8"/>
        <v>4.1288208025000008</v>
      </c>
      <c r="I37" s="21">
        <f t="shared" si="9"/>
        <v>8.3895574296398774</v>
      </c>
      <c r="J37" s="21">
        <f t="shared" si="10"/>
        <v>17.047161219156749</v>
      </c>
      <c r="K37" s="21">
        <f t="shared" si="11"/>
        <v>-7.9724371014397916E-2</v>
      </c>
      <c r="L37" s="21">
        <f t="shared" si="12"/>
        <v>-0.16199593568270584</v>
      </c>
      <c r="M37" s="21">
        <f t="shared" ca="1" si="4"/>
        <v>-3.9713765039739612E-2</v>
      </c>
      <c r="N37" s="21">
        <f t="shared" ca="1" si="13"/>
        <v>2.2883311859122018E-7</v>
      </c>
      <c r="O37" s="116">
        <f t="shared" ca="1" si="14"/>
        <v>73981.785755294113</v>
      </c>
      <c r="P37" s="21">
        <f t="shared" ca="1" si="15"/>
        <v>29056.503064200213</v>
      </c>
      <c r="Q37" s="21">
        <f t="shared" ca="1" si="16"/>
        <v>679.64772011730417</v>
      </c>
      <c r="R37">
        <f t="shared" ca="1" si="5"/>
        <v>4.7836504741799457E-4</v>
      </c>
    </row>
    <row r="38" spans="1:18" x14ac:dyDescent="0.2">
      <c r="A38" s="113">
        <v>20322.5</v>
      </c>
      <c r="B38" s="113">
        <v>-3.6936999997124076E-2</v>
      </c>
      <c r="C38" s="113">
        <v>1</v>
      </c>
      <c r="D38" s="115">
        <f t="shared" si="6"/>
        <v>2.0322499999999999</v>
      </c>
      <c r="E38" s="115">
        <f t="shared" si="6"/>
        <v>-3.6936999997124076E-2</v>
      </c>
      <c r="F38" s="21">
        <f t="shared" si="7"/>
        <v>2.0322499999999999</v>
      </c>
      <c r="G38" s="21">
        <f t="shared" si="7"/>
        <v>-3.6936999997124076E-2</v>
      </c>
      <c r="H38" s="21">
        <f t="shared" si="8"/>
        <v>4.1300400624999991</v>
      </c>
      <c r="I38" s="21">
        <f t="shared" si="9"/>
        <v>8.3932739170156232</v>
      </c>
      <c r="J38" s="21">
        <f t="shared" si="10"/>
        <v>17.057230917854998</v>
      </c>
      <c r="K38" s="21">
        <f t="shared" si="11"/>
        <v>-7.5065218244155393E-2</v>
      </c>
      <c r="L38" s="21">
        <f t="shared" si="12"/>
        <v>-0.15255128977668478</v>
      </c>
      <c r="M38" s="21">
        <f t="shared" ca="1" si="4"/>
        <v>-3.9704779599530338E-2</v>
      </c>
      <c r="N38" s="21">
        <f t="shared" ca="1" si="13"/>
        <v>7.6606039274961651E-6</v>
      </c>
      <c r="O38" s="116">
        <f t="shared" ca="1" si="14"/>
        <v>73221.638386472026</v>
      </c>
      <c r="P38" s="21">
        <f t="shared" ca="1" si="15"/>
        <v>28674.054979998451</v>
      </c>
      <c r="Q38" s="21">
        <f t="shared" ca="1" si="16"/>
        <v>668.26194976727288</v>
      </c>
      <c r="R38">
        <f t="shared" ca="1" si="5"/>
        <v>2.7677796024062618E-3</v>
      </c>
    </row>
    <row r="39" spans="1:18" x14ac:dyDescent="0.2">
      <c r="A39" s="113">
        <v>20328</v>
      </c>
      <c r="B39" s="113">
        <v>-4.1411599995626602E-2</v>
      </c>
      <c r="C39" s="113">
        <v>1</v>
      </c>
      <c r="D39" s="115">
        <f t="shared" si="6"/>
        <v>2.0327999999999999</v>
      </c>
      <c r="E39" s="115">
        <f t="shared" si="6"/>
        <v>-4.1411599995626602E-2</v>
      </c>
      <c r="F39" s="21">
        <f t="shared" si="7"/>
        <v>2.0327999999999999</v>
      </c>
      <c r="G39" s="21">
        <f t="shared" si="7"/>
        <v>-4.1411599995626602E-2</v>
      </c>
      <c r="H39" s="21">
        <f t="shared" si="8"/>
        <v>4.1322758400000001</v>
      </c>
      <c r="I39" s="21">
        <f t="shared" si="9"/>
        <v>8.4000903275520002</v>
      </c>
      <c r="J39" s="21">
        <f t="shared" si="10"/>
        <v>17.075703617847704</v>
      </c>
      <c r="K39" s="21">
        <f t="shared" si="11"/>
        <v>-8.4181500471109755E-2</v>
      </c>
      <c r="L39" s="21">
        <f t="shared" si="12"/>
        <v>-0.1711241541576719</v>
      </c>
      <c r="M39" s="21">
        <f t="shared" ca="1" si="4"/>
        <v>-3.968831342119214E-2</v>
      </c>
      <c r="N39" s="21">
        <f t="shared" ca="1" si="13"/>
        <v>2.9697166176260651E-6</v>
      </c>
      <c r="O39" s="116">
        <f t="shared" ca="1" si="14"/>
        <v>71839.463546345578</v>
      </c>
      <c r="P39" s="21">
        <f t="shared" ca="1" si="15"/>
        <v>27980.119967395596</v>
      </c>
      <c r="Q39" s="21">
        <f t="shared" ca="1" si="16"/>
        <v>647.65748668310732</v>
      </c>
      <c r="R39">
        <f t="shared" ca="1" si="5"/>
        <v>-1.7232865744344628E-3</v>
      </c>
    </row>
    <row r="40" spans="1:18" x14ac:dyDescent="0.2">
      <c r="A40" s="113">
        <v>20328.5</v>
      </c>
      <c r="B40" s="113">
        <v>-3.9320199997746386E-2</v>
      </c>
      <c r="C40" s="113">
        <v>1</v>
      </c>
      <c r="D40" s="115">
        <f t="shared" si="6"/>
        <v>2.0328499999999998</v>
      </c>
      <c r="E40" s="115">
        <f t="shared" si="6"/>
        <v>-3.9320199997746386E-2</v>
      </c>
      <c r="F40" s="21">
        <f t="shared" si="7"/>
        <v>2.0328499999999998</v>
      </c>
      <c r="G40" s="21">
        <f t="shared" si="7"/>
        <v>-3.9320199997746386E-2</v>
      </c>
      <c r="H40" s="21">
        <f t="shared" si="8"/>
        <v>4.1324791224999995</v>
      </c>
      <c r="I40" s="21">
        <f t="shared" si="9"/>
        <v>8.4007101841741232</v>
      </c>
      <c r="J40" s="21">
        <f t="shared" si="10"/>
        <v>17.077383697898366</v>
      </c>
      <c r="K40" s="21">
        <f t="shared" si="11"/>
        <v>-7.9932068565418735E-2</v>
      </c>
      <c r="L40" s="21">
        <f t="shared" si="12"/>
        <v>-0.16248990558321147</v>
      </c>
      <c r="M40" s="21">
        <f t="shared" ca="1" si="4"/>
        <v>-3.9686816953346124E-2</v>
      </c>
      <c r="N40" s="21">
        <f t="shared" ca="1" si="13"/>
        <v>1.3440799213322054E-7</v>
      </c>
      <c r="O40" s="116">
        <f t="shared" ca="1" si="14"/>
        <v>71714.5434383229</v>
      </c>
      <c r="P40" s="21">
        <f t="shared" ca="1" si="15"/>
        <v>27917.497441861418</v>
      </c>
      <c r="Q40" s="21">
        <f t="shared" ca="1" si="16"/>
        <v>645.80161195505741</v>
      </c>
      <c r="R40">
        <f t="shared" ca="1" si="5"/>
        <v>3.6661695559973839E-4</v>
      </c>
    </row>
    <row r="41" spans="1:18" x14ac:dyDescent="0.2">
      <c r="A41" s="113">
        <v>20331</v>
      </c>
      <c r="B41" s="113">
        <v>-3.9763199994922616E-2</v>
      </c>
      <c r="C41" s="113">
        <v>1</v>
      </c>
      <c r="D41" s="115">
        <f t="shared" si="6"/>
        <v>2.0331000000000001</v>
      </c>
      <c r="E41" s="115">
        <f t="shared" si="6"/>
        <v>-3.9763199994922616E-2</v>
      </c>
      <c r="F41" s="21">
        <f t="shared" si="7"/>
        <v>2.0331000000000001</v>
      </c>
      <c r="G41" s="21">
        <f t="shared" si="7"/>
        <v>-3.9763199994922616E-2</v>
      </c>
      <c r="H41" s="21">
        <f t="shared" si="8"/>
        <v>4.1334956100000007</v>
      </c>
      <c r="I41" s="21">
        <f t="shared" si="9"/>
        <v>8.4038099246910019</v>
      </c>
      <c r="J41" s="21">
        <f t="shared" si="10"/>
        <v>17.085785957889279</v>
      </c>
      <c r="K41" s="21">
        <f t="shared" si="11"/>
        <v>-8.0842561909677174E-2</v>
      </c>
      <c r="L41" s="21">
        <f t="shared" si="12"/>
        <v>-0.16436101261856467</v>
      </c>
      <c r="M41" s="21">
        <f t="shared" ca="1" si="4"/>
        <v>-3.9679335757759671E-2</v>
      </c>
      <c r="N41" s="21">
        <f t="shared" ca="1" si="13"/>
        <v>7.0332102749226847E-9</v>
      </c>
      <c r="O41" s="116">
        <f t="shared" ca="1" si="14"/>
        <v>71091.770346767807</v>
      </c>
      <c r="P41" s="21">
        <f t="shared" ca="1" si="15"/>
        <v>27605.539050378648</v>
      </c>
      <c r="Q41" s="21">
        <f t="shared" ca="1" si="16"/>
        <v>636.56530713870677</v>
      </c>
      <c r="R41">
        <f t="shared" ca="1" si="5"/>
        <v>-8.3864237162944999E-5</v>
      </c>
    </row>
    <row r="42" spans="1:18" x14ac:dyDescent="0.2">
      <c r="A42" s="113">
        <v>20331</v>
      </c>
      <c r="B42" s="113">
        <v>-3.9183199995022733E-2</v>
      </c>
      <c r="C42" s="113">
        <v>1</v>
      </c>
      <c r="D42" s="115">
        <f t="shared" si="6"/>
        <v>2.0331000000000001</v>
      </c>
      <c r="E42" s="115">
        <f t="shared" si="6"/>
        <v>-3.9183199995022733E-2</v>
      </c>
      <c r="F42" s="21">
        <f t="shared" si="7"/>
        <v>2.0331000000000001</v>
      </c>
      <c r="G42" s="21">
        <f t="shared" si="7"/>
        <v>-3.9183199995022733E-2</v>
      </c>
      <c r="H42" s="21">
        <f t="shared" si="8"/>
        <v>4.1334956100000007</v>
      </c>
      <c r="I42" s="21">
        <f t="shared" si="9"/>
        <v>8.4038099246910019</v>
      </c>
      <c r="J42" s="21">
        <f t="shared" si="10"/>
        <v>17.085785957889279</v>
      </c>
      <c r="K42" s="21">
        <f t="shared" si="11"/>
        <v>-7.9663363909880727E-2</v>
      </c>
      <c r="L42" s="21">
        <f t="shared" si="12"/>
        <v>-0.1619635851651785</v>
      </c>
      <c r="M42" s="21">
        <f t="shared" ca="1" si="4"/>
        <v>-3.9679335757759671E-2</v>
      </c>
      <c r="N42" s="21">
        <f t="shared" ca="1" si="13"/>
        <v>2.4615069506656308E-7</v>
      </c>
      <c r="O42" s="116">
        <f t="shared" ca="1" si="14"/>
        <v>71091.770346767807</v>
      </c>
      <c r="P42" s="21">
        <f t="shared" ca="1" si="15"/>
        <v>27605.539050378648</v>
      </c>
      <c r="Q42" s="21">
        <f t="shared" ca="1" si="16"/>
        <v>636.56530713870677</v>
      </c>
      <c r="R42">
        <f t="shared" ca="1" si="5"/>
        <v>4.9613576273693782E-4</v>
      </c>
    </row>
    <row r="43" spans="1:18" x14ac:dyDescent="0.2">
      <c r="A43" s="113">
        <v>20340</v>
      </c>
      <c r="B43" s="113">
        <v>-4.1957999994338024E-2</v>
      </c>
      <c r="C43" s="113">
        <v>1</v>
      </c>
      <c r="D43" s="115">
        <f t="shared" si="6"/>
        <v>2.0339999999999998</v>
      </c>
      <c r="E43" s="115">
        <f t="shared" si="6"/>
        <v>-4.1957999994338024E-2</v>
      </c>
      <c r="F43" s="21">
        <f t="shared" si="7"/>
        <v>2.0339999999999998</v>
      </c>
      <c r="G43" s="21">
        <f t="shared" si="7"/>
        <v>-4.1957999994338024E-2</v>
      </c>
      <c r="H43" s="21">
        <f t="shared" si="8"/>
        <v>4.1371559999999992</v>
      </c>
      <c r="I43" s="21">
        <f t="shared" si="9"/>
        <v>8.4149753039999968</v>
      </c>
      <c r="J43" s="21">
        <f t="shared" si="10"/>
        <v>17.11605976833599</v>
      </c>
      <c r="K43" s="21">
        <f t="shared" si="11"/>
        <v>-8.5342571988483537E-2</v>
      </c>
      <c r="L43" s="21">
        <f t="shared" si="12"/>
        <v>-0.1735867914245755</v>
      </c>
      <c r="M43" s="21">
        <f t="shared" ca="1" si="4"/>
        <v>-3.9652419235930866E-2</v>
      </c>
      <c r="N43" s="21">
        <f t="shared" ca="1" si="13"/>
        <v>5.3157026335373258E-6</v>
      </c>
      <c r="O43" s="116">
        <f t="shared" ca="1" si="14"/>
        <v>68874.949037129089</v>
      </c>
      <c r="P43" s="21">
        <f t="shared" ca="1" si="15"/>
        <v>26498.379290891935</v>
      </c>
      <c r="Q43" s="21">
        <f t="shared" ca="1" si="16"/>
        <v>603.90746336264158</v>
      </c>
      <c r="R43">
        <f t="shared" ca="1" si="5"/>
        <v>-2.305580758407158E-3</v>
      </c>
    </row>
    <row r="44" spans="1:18" x14ac:dyDescent="0.2">
      <c r="A44" s="113">
        <v>20340</v>
      </c>
      <c r="B44" s="113">
        <v>-4.1887999999744352E-2</v>
      </c>
      <c r="C44" s="113">
        <v>1</v>
      </c>
      <c r="D44" s="115">
        <f t="shared" si="6"/>
        <v>2.0339999999999998</v>
      </c>
      <c r="E44" s="115">
        <f t="shared" si="6"/>
        <v>-4.1887999999744352E-2</v>
      </c>
      <c r="F44" s="21">
        <f t="shared" si="7"/>
        <v>2.0339999999999998</v>
      </c>
      <c r="G44" s="21">
        <f t="shared" si="7"/>
        <v>-4.1887999999744352E-2</v>
      </c>
      <c r="H44" s="21">
        <f t="shared" si="8"/>
        <v>4.1371559999999992</v>
      </c>
      <c r="I44" s="21">
        <f t="shared" si="9"/>
        <v>8.4149753039999968</v>
      </c>
      <c r="J44" s="21">
        <f t="shared" si="10"/>
        <v>17.11605976833599</v>
      </c>
      <c r="K44" s="21">
        <f t="shared" si="11"/>
        <v>-8.5200191999480007E-2</v>
      </c>
      <c r="L44" s="21">
        <f t="shared" si="12"/>
        <v>-0.17329719052694231</v>
      </c>
      <c r="M44" s="21">
        <f t="shared" ca="1" si="4"/>
        <v>-3.9652419235930866E-2</v>
      </c>
      <c r="N44" s="21">
        <f t="shared" ca="1" si="13"/>
        <v>4.9978213515328878E-6</v>
      </c>
      <c r="O44" s="116">
        <f t="shared" ca="1" si="14"/>
        <v>68874.949037129089</v>
      </c>
      <c r="P44" s="21">
        <f t="shared" ca="1" si="15"/>
        <v>26498.379290891935</v>
      </c>
      <c r="Q44" s="21">
        <f t="shared" ca="1" si="16"/>
        <v>603.90746336264158</v>
      </c>
      <c r="R44">
        <f t="shared" ca="1" si="5"/>
        <v>-2.2355807638134856E-3</v>
      </c>
    </row>
    <row r="45" spans="1:18" x14ac:dyDescent="0.2">
      <c r="A45" s="113">
        <v>20360.5</v>
      </c>
      <c r="B45" s="113">
        <v>-3.9080599992303178E-2</v>
      </c>
      <c r="C45" s="113">
        <v>1</v>
      </c>
      <c r="D45" s="115">
        <f t="shared" si="6"/>
        <v>2.0360499999999999</v>
      </c>
      <c r="E45" s="115">
        <f t="shared" si="6"/>
        <v>-3.9080599992303178E-2</v>
      </c>
      <c r="F45" s="21">
        <f t="shared" si="7"/>
        <v>2.0360499999999999</v>
      </c>
      <c r="G45" s="21">
        <f t="shared" si="7"/>
        <v>-3.9080599992303178E-2</v>
      </c>
      <c r="H45" s="21">
        <f t="shared" si="8"/>
        <v>4.1454996024999993</v>
      </c>
      <c r="I45" s="21">
        <f t="shared" si="9"/>
        <v>8.4404444656701223</v>
      </c>
      <c r="J45" s="21">
        <f t="shared" si="10"/>
        <v>17.185166954327652</v>
      </c>
      <c r="K45" s="21">
        <f t="shared" si="11"/>
        <v>-7.957005561432888E-2</v>
      </c>
      <c r="L45" s="21">
        <f t="shared" si="12"/>
        <v>-0.1620086117335543</v>
      </c>
      <c r="M45" s="21">
        <f t="shared" ca="1" si="4"/>
        <v>-3.9591201596453449E-2</v>
      </c>
      <c r="N45" s="21">
        <f t="shared" ca="1" si="13"/>
        <v>2.6071399816082991E-7</v>
      </c>
      <c r="O45" s="116">
        <f t="shared" ca="1" si="14"/>
        <v>63971.656969899457</v>
      </c>
      <c r="P45" s="21">
        <f t="shared" ca="1" si="15"/>
        <v>24068.772027858315</v>
      </c>
      <c r="Q45" s="21">
        <f t="shared" ca="1" si="16"/>
        <v>532.96092298889357</v>
      </c>
      <c r="R45">
        <f t="shared" ca="1" si="5"/>
        <v>5.1060160415027089E-4</v>
      </c>
    </row>
    <row r="46" spans="1:18" x14ac:dyDescent="0.2">
      <c r="A46" s="113">
        <v>20366</v>
      </c>
      <c r="B46" s="113">
        <v>-4.2205199999443721E-2</v>
      </c>
      <c r="C46" s="113">
        <v>1</v>
      </c>
      <c r="D46" s="115">
        <f t="shared" si="6"/>
        <v>2.0366</v>
      </c>
      <c r="E46" s="115">
        <f t="shared" si="6"/>
        <v>-4.2205199999443721E-2</v>
      </c>
      <c r="F46" s="21">
        <f t="shared" si="7"/>
        <v>2.0366</v>
      </c>
      <c r="G46" s="21">
        <f t="shared" si="7"/>
        <v>-4.2205199999443721E-2</v>
      </c>
      <c r="H46" s="21">
        <f t="shared" si="8"/>
        <v>4.1477395599999998</v>
      </c>
      <c r="I46" s="21">
        <f t="shared" si="9"/>
        <v>8.4472863878959998</v>
      </c>
      <c r="J46" s="21">
        <f t="shared" si="10"/>
        <v>17.203743457588992</v>
      </c>
      <c r="K46" s="21">
        <f t="shared" si="11"/>
        <v>-8.5955110318867087E-2</v>
      </c>
      <c r="L46" s="21">
        <f t="shared" si="12"/>
        <v>-0.17505617767540471</v>
      </c>
      <c r="M46" s="21">
        <f t="shared" ca="1" si="4"/>
        <v>-3.9574799157187812E-2</v>
      </c>
      <c r="N46" s="21">
        <f t="shared" ca="1" si="13"/>
        <v>6.9190085909405947E-6</v>
      </c>
      <c r="O46" s="116">
        <f t="shared" ca="1" si="14"/>
        <v>62690.465959395377</v>
      </c>
      <c r="P46" s="21">
        <f t="shared" ca="1" si="15"/>
        <v>23438.588719660052</v>
      </c>
      <c r="Q46" s="21">
        <f t="shared" ca="1" si="16"/>
        <v>514.73408902783694</v>
      </c>
      <c r="R46">
        <f t="shared" ca="1" si="5"/>
        <v>-2.6304008422559089E-3</v>
      </c>
    </row>
    <row r="47" spans="1:18" x14ac:dyDescent="0.2">
      <c r="A47" s="113">
        <v>20366.5</v>
      </c>
      <c r="B47" s="113">
        <v>-3.7793799994688015E-2</v>
      </c>
      <c r="C47" s="113">
        <v>1</v>
      </c>
      <c r="D47" s="115">
        <f t="shared" si="6"/>
        <v>2.0366499999999998</v>
      </c>
      <c r="E47" s="115">
        <f t="shared" si="6"/>
        <v>-3.7793799994688015E-2</v>
      </c>
      <c r="F47" s="21">
        <f t="shared" si="7"/>
        <v>2.0366499999999998</v>
      </c>
      <c r="G47" s="21">
        <f t="shared" si="7"/>
        <v>-3.7793799994688015E-2</v>
      </c>
      <c r="H47" s="21">
        <f t="shared" si="8"/>
        <v>4.1479432224999995</v>
      </c>
      <c r="I47" s="21">
        <f t="shared" si="9"/>
        <v>8.4479085641046225</v>
      </c>
      <c r="J47" s="21">
        <f t="shared" si="10"/>
        <v>17.205432977083678</v>
      </c>
      <c r="K47" s="21">
        <f t="shared" si="11"/>
        <v>-7.697274275918134E-2</v>
      </c>
      <c r="L47" s="21">
        <f t="shared" si="12"/>
        <v>-0.15676653654048667</v>
      </c>
      <c r="M47" s="21">
        <f t="shared" ca="1" si="4"/>
        <v>-3.9573308483802944E-2</v>
      </c>
      <c r="N47" s="21">
        <f t="shared" ca="1" si="13"/>
        <v>3.1666504628320944E-6</v>
      </c>
      <c r="O47" s="116">
        <f t="shared" ca="1" si="14"/>
        <v>62574.710556750768</v>
      </c>
      <c r="P47" s="21">
        <f t="shared" ca="1" si="15"/>
        <v>23381.751367985442</v>
      </c>
      <c r="Q47" s="21">
        <f t="shared" ca="1" si="16"/>
        <v>513.09395165749356</v>
      </c>
      <c r="R47">
        <f t="shared" ca="1" si="5"/>
        <v>1.7795084891149282E-3</v>
      </c>
    </row>
    <row r="48" spans="1:18" x14ac:dyDescent="0.2">
      <c r="A48" s="113">
        <v>20436</v>
      </c>
      <c r="B48" s="113">
        <v>-4.1079199996602256E-2</v>
      </c>
      <c r="C48" s="113">
        <v>1</v>
      </c>
      <c r="D48" s="115">
        <f t="shared" si="6"/>
        <v>2.0436000000000001</v>
      </c>
      <c r="E48" s="115">
        <f t="shared" si="6"/>
        <v>-4.1079199996602256E-2</v>
      </c>
      <c r="F48" s="21">
        <f t="shared" si="7"/>
        <v>2.0436000000000001</v>
      </c>
      <c r="G48" s="21">
        <f t="shared" si="7"/>
        <v>-4.1079199996602256E-2</v>
      </c>
      <c r="H48" s="21">
        <f t="shared" si="8"/>
        <v>4.1763009600000007</v>
      </c>
      <c r="I48" s="21">
        <f t="shared" si="9"/>
        <v>8.5346886418560022</v>
      </c>
      <c r="J48" s="21">
        <f t="shared" si="10"/>
        <v>17.441489708496928</v>
      </c>
      <c r="K48" s="21">
        <f t="shared" si="11"/>
        <v>-8.3949453113056377E-2</v>
      </c>
      <c r="L48" s="21">
        <f t="shared" si="12"/>
        <v>-0.17155910238184202</v>
      </c>
      <c r="M48" s="21">
        <f t="shared" ca="1" si="4"/>
        <v>-3.9366846726817895E-2</v>
      </c>
      <c r="N48" s="21">
        <f t="shared" ca="1" si="13"/>
        <v>2.9321537205411938E-6</v>
      </c>
      <c r="O48" s="116">
        <f t="shared" ca="1" si="14"/>
        <v>47629.976874362874</v>
      </c>
      <c r="P48" s="21">
        <f t="shared" ca="1" si="15"/>
        <v>16203.300451953313</v>
      </c>
      <c r="Q48" s="21">
        <f t="shared" ca="1" si="16"/>
        <v>311.99850580521604</v>
      </c>
      <c r="R48">
        <f t="shared" ca="1" si="5"/>
        <v>-1.7123532697843613E-3</v>
      </c>
    </row>
    <row r="49" spans="1:18" x14ac:dyDescent="0.2">
      <c r="A49" s="113">
        <v>21387</v>
      </c>
      <c r="B49" s="113">
        <v>-3.609639999922365E-2</v>
      </c>
      <c r="C49" s="113">
        <v>1</v>
      </c>
      <c r="D49" s="115">
        <f t="shared" si="6"/>
        <v>2.1387</v>
      </c>
      <c r="E49" s="115">
        <f t="shared" si="6"/>
        <v>-3.609639999922365E-2</v>
      </c>
      <c r="F49" s="21">
        <f t="shared" si="7"/>
        <v>2.1387</v>
      </c>
      <c r="G49" s="21">
        <f t="shared" si="7"/>
        <v>-3.609639999922365E-2</v>
      </c>
      <c r="H49" s="21">
        <f t="shared" si="8"/>
        <v>4.5740376899999999</v>
      </c>
      <c r="I49" s="21">
        <f t="shared" si="9"/>
        <v>9.782494407603</v>
      </c>
      <c r="J49" s="21">
        <f t="shared" si="10"/>
        <v>20.921820789540536</v>
      </c>
      <c r="K49" s="21">
        <f t="shared" si="11"/>
        <v>-7.7199370678339624E-2</v>
      </c>
      <c r="L49" s="21">
        <f t="shared" si="12"/>
        <v>-0.16510629406976496</v>
      </c>
      <c r="M49" s="21">
        <f t="shared" ca="1" si="4"/>
        <v>-3.6689723731506724E-2</v>
      </c>
      <c r="N49" s="21">
        <f t="shared" ca="1" si="13"/>
        <v>3.5203305129031711E-7</v>
      </c>
      <c r="O49" s="116">
        <f t="shared" ca="1" si="14"/>
        <v>29095.701855842461</v>
      </c>
      <c r="P49" s="21">
        <f t="shared" ca="1" si="15"/>
        <v>33703.266129070704</v>
      </c>
      <c r="Q49" s="21">
        <f t="shared" ca="1" si="16"/>
        <v>1812.5506928760572</v>
      </c>
      <c r="R49">
        <f t="shared" ca="1" si="5"/>
        <v>5.9332373228307422E-4</v>
      </c>
    </row>
    <row r="50" spans="1:18" x14ac:dyDescent="0.2">
      <c r="A50" s="113">
        <v>21413</v>
      </c>
      <c r="B50" s="113">
        <v>-3.5563599994929973E-2</v>
      </c>
      <c r="C50" s="113">
        <v>0.6</v>
      </c>
      <c r="D50" s="115">
        <f t="shared" si="6"/>
        <v>2.1413000000000002</v>
      </c>
      <c r="E50" s="115">
        <f t="shared" si="6"/>
        <v>-3.5563599994929973E-2</v>
      </c>
      <c r="F50" s="21">
        <f t="shared" si="7"/>
        <v>1.28478</v>
      </c>
      <c r="G50" s="21">
        <f t="shared" si="7"/>
        <v>-2.1338159996957984E-2</v>
      </c>
      <c r="H50" s="21">
        <f t="shared" si="8"/>
        <v>2.7510994140000005</v>
      </c>
      <c r="I50" s="21">
        <f t="shared" si="9"/>
        <v>5.8909291751982016</v>
      </c>
      <c r="J50" s="21">
        <f t="shared" si="10"/>
        <v>12.61424664285191</v>
      </c>
      <c r="K50" s="21">
        <f t="shared" si="11"/>
        <v>-4.5691402001486137E-2</v>
      </c>
      <c r="L50" s="21">
        <f t="shared" si="12"/>
        <v>-9.7838999105782268E-2</v>
      </c>
      <c r="M50" s="21">
        <f t="shared" ca="1" si="4"/>
        <v>-3.6620405590724381E-2</v>
      </c>
      <c r="N50" s="21">
        <f t="shared" ca="1" si="13"/>
        <v>6.7010284038142389E-7</v>
      </c>
      <c r="O50" s="116">
        <f t="shared" ca="1" si="14"/>
        <v>11658.082922930973</v>
      </c>
      <c r="P50" s="21">
        <f t="shared" ca="1" si="15"/>
        <v>13139.384372971637</v>
      </c>
      <c r="Q50" s="21">
        <f t="shared" ca="1" si="16"/>
        <v>697.31165012381769</v>
      </c>
      <c r="R50">
        <f t="shared" ca="1" si="5"/>
        <v>1.0568055957944078E-3</v>
      </c>
    </row>
    <row r="51" spans="1:18" x14ac:dyDescent="0.2">
      <c r="A51" s="113">
        <v>21413.5</v>
      </c>
      <c r="B51" s="113">
        <v>-3.6632199997256976E-2</v>
      </c>
      <c r="C51" s="113">
        <v>1</v>
      </c>
      <c r="D51" s="115">
        <f t="shared" si="6"/>
        <v>2.1413500000000001</v>
      </c>
      <c r="E51" s="115">
        <f t="shared" si="6"/>
        <v>-3.6632199997256976E-2</v>
      </c>
      <c r="F51" s="21">
        <f t="shared" si="7"/>
        <v>2.1413500000000001</v>
      </c>
      <c r="G51" s="21">
        <f t="shared" si="7"/>
        <v>-3.6632199997256976E-2</v>
      </c>
      <c r="H51" s="21">
        <f t="shared" si="8"/>
        <v>4.5853798225000002</v>
      </c>
      <c r="I51" s="21">
        <f t="shared" si="9"/>
        <v>9.8189030829103761</v>
      </c>
      <c r="J51" s="21">
        <f t="shared" si="10"/>
        <v>21.025708116590135</v>
      </c>
      <c r="K51" s="21">
        <f t="shared" si="11"/>
        <v>-7.8442361464126226E-2</v>
      </c>
      <c r="L51" s="21">
        <f t="shared" si="12"/>
        <v>-0.1679725507212067</v>
      </c>
      <c r="M51" s="21">
        <f t="shared" ca="1" si="4"/>
        <v>-3.6619074569992596E-2</v>
      </c>
      <c r="N51" s="21">
        <f t="shared" ca="1" si="13"/>
        <v>1.7227684087251343E-10</v>
      </c>
      <c r="O51" s="116">
        <f t="shared" ca="1" si="14"/>
        <v>32448.28124893831</v>
      </c>
      <c r="P51" s="21">
        <f t="shared" ca="1" si="15"/>
        <v>36552.924279651197</v>
      </c>
      <c r="Q51" s="21">
        <f t="shared" ca="1" si="16"/>
        <v>1939.4004521750667</v>
      </c>
      <c r="R51">
        <f t="shared" ca="1" si="5"/>
        <v>-1.3125427264379375E-5</v>
      </c>
    </row>
    <row r="52" spans="1:18" x14ac:dyDescent="0.2">
      <c r="A52" s="113">
        <v>21536</v>
      </c>
      <c r="B52" s="113">
        <v>-3.443919999699574E-2</v>
      </c>
      <c r="C52" s="113">
        <v>1</v>
      </c>
      <c r="D52" s="115">
        <f t="shared" si="6"/>
        <v>2.1536</v>
      </c>
      <c r="E52" s="115">
        <f t="shared" si="6"/>
        <v>-3.443919999699574E-2</v>
      </c>
      <c r="F52" s="21">
        <f t="shared" si="7"/>
        <v>2.1536</v>
      </c>
      <c r="G52" s="21">
        <f t="shared" si="7"/>
        <v>-3.443919999699574E-2</v>
      </c>
      <c r="H52" s="21">
        <f t="shared" si="8"/>
        <v>4.6379929600000001</v>
      </c>
      <c r="I52" s="21">
        <f t="shared" si="9"/>
        <v>9.9883816386559996</v>
      </c>
      <c r="J52" s="21">
        <f t="shared" si="10"/>
        <v>21.510978697009559</v>
      </c>
      <c r="K52" s="21">
        <f t="shared" si="11"/>
        <v>-7.4168261113530018E-2</v>
      </c>
      <c r="L52" s="21">
        <f t="shared" si="12"/>
        <v>-0.15972876713409825</v>
      </c>
      <c r="M52" s="21">
        <f t="shared" ca="1" si="4"/>
        <v>-3.6295272070792431E-2</v>
      </c>
      <c r="N52" s="21">
        <f t="shared" ca="1" si="13"/>
        <v>3.4450035431279501E-6</v>
      </c>
      <c r="O52" s="116">
        <f t="shared" ca="1" si="14"/>
        <v>49918.934478676623</v>
      </c>
      <c r="P52" s="21">
        <f t="shared" ca="1" si="15"/>
        <v>50891.368399807514</v>
      </c>
      <c r="Q52" s="21">
        <f t="shared" ca="1" si="16"/>
        <v>2566.2328831587865</v>
      </c>
      <c r="R52">
        <f t="shared" ca="1" si="5"/>
        <v>1.8560720737966913E-3</v>
      </c>
    </row>
    <row r="53" spans="1:18" x14ac:dyDescent="0.2">
      <c r="A53" s="113">
        <v>21665</v>
      </c>
      <c r="B53" s="113">
        <v>-3.5237999996752478E-2</v>
      </c>
      <c r="C53" s="113">
        <v>1</v>
      </c>
      <c r="D53" s="115">
        <f t="shared" si="6"/>
        <v>2.1665000000000001</v>
      </c>
      <c r="E53" s="115">
        <f t="shared" si="6"/>
        <v>-3.5237999996752478E-2</v>
      </c>
      <c r="F53" s="21">
        <f t="shared" si="7"/>
        <v>2.1665000000000001</v>
      </c>
      <c r="G53" s="21">
        <f t="shared" si="7"/>
        <v>-3.5237999996752478E-2</v>
      </c>
      <c r="H53" s="21">
        <f t="shared" si="8"/>
        <v>4.6937222500000004</v>
      </c>
      <c r="I53" s="21">
        <f t="shared" si="9"/>
        <v>10.168949254625002</v>
      </c>
      <c r="J53" s="21">
        <f t="shared" si="10"/>
        <v>22.031028560145067</v>
      </c>
      <c r="K53" s="21">
        <f t="shared" si="11"/>
        <v>-7.634312699296425E-2</v>
      </c>
      <c r="L53" s="21">
        <f t="shared" si="12"/>
        <v>-0.16539738463025705</v>
      </c>
      <c r="M53" s="21">
        <f t="shared" ca="1" si="4"/>
        <v>-3.5959235388179078E-2</v>
      </c>
      <c r="N53" s="21">
        <f t="shared" ca="1" si="13"/>
        <v>5.2018048984628106E-7</v>
      </c>
      <c r="O53" s="116">
        <f t="shared" ca="1" si="14"/>
        <v>71511.80123162939</v>
      </c>
      <c r="P53" s="21">
        <f t="shared" ca="1" si="15"/>
        <v>67856.713240319252</v>
      </c>
      <c r="Q53" s="21">
        <f t="shared" ca="1" si="16"/>
        <v>3290.2388487030489</v>
      </c>
      <c r="R53">
        <f t="shared" ca="1" si="5"/>
        <v>7.2123539142660009E-4</v>
      </c>
    </row>
    <row r="54" spans="1:18" x14ac:dyDescent="0.2">
      <c r="A54" s="113">
        <v>22355</v>
      </c>
      <c r="B54" s="113">
        <v>-3.3905999996932223E-2</v>
      </c>
      <c r="C54" s="113">
        <v>0.4</v>
      </c>
      <c r="D54" s="115">
        <f t="shared" si="6"/>
        <v>2.2355</v>
      </c>
      <c r="E54" s="115">
        <f t="shared" si="6"/>
        <v>-3.3905999996932223E-2</v>
      </c>
      <c r="F54" s="21">
        <f t="shared" si="7"/>
        <v>0.89420000000000011</v>
      </c>
      <c r="G54" s="21">
        <f t="shared" si="7"/>
        <v>-1.356239999877289E-2</v>
      </c>
      <c r="H54" s="21">
        <f t="shared" si="8"/>
        <v>1.9989841000000004</v>
      </c>
      <c r="I54" s="21">
        <f t="shared" si="9"/>
        <v>4.4687289555500005</v>
      </c>
      <c r="J54" s="21">
        <f t="shared" si="10"/>
        <v>9.9898435801320264</v>
      </c>
      <c r="K54" s="21">
        <f t="shared" si="11"/>
        <v>-3.0318745197256795E-2</v>
      </c>
      <c r="L54" s="21">
        <f t="shared" si="12"/>
        <v>-6.7777554888467567E-2</v>
      </c>
      <c r="M54" s="21">
        <f t="shared" ca="1" si="4"/>
        <v>-3.4248001138023815E-2</v>
      </c>
      <c r="N54" s="21">
        <f t="shared" ca="1" si="13"/>
        <v>4.678591220318022E-8</v>
      </c>
      <c r="O54" s="116">
        <f t="shared" ca="1" si="14"/>
        <v>36085.161893098775</v>
      </c>
      <c r="P54" s="21">
        <f t="shared" ca="1" si="15"/>
        <v>28774.418134951582</v>
      </c>
      <c r="Q54" s="21">
        <f t="shared" ca="1" si="16"/>
        <v>1254.3951507198683</v>
      </c>
      <c r="R54">
        <f t="shared" ca="1" si="5"/>
        <v>3.420011410915913E-4</v>
      </c>
    </row>
    <row r="55" spans="1:18" x14ac:dyDescent="0.2">
      <c r="A55" s="113">
        <v>22378.5</v>
      </c>
      <c r="B55" s="113">
        <v>-3.2530199998291209E-2</v>
      </c>
      <c r="C55" s="113">
        <v>0.6</v>
      </c>
      <c r="D55" s="115">
        <f t="shared" si="6"/>
        <v>2.2378499999999999</v>
      </c>
      <c r="E55" s="115">
        <f t="shared" si="6"/>
        <v>-3.2530199998291209E-2</v>
      </c>
      <c r="F55" s="21">
        <f t="shared" si="7"/>
        <v>1.3427099999999998</v>
      </c>
      <c r="G55" s="21">
        <f t="shared" si="7"/>
        <v>-1.9518119998974726E-2</v>
      </c>
      <c r="H55" s="21">
        <f t="shared" si="8"/>
        <v>3.0047835734999997</v>
      </c>
      <c r="I55" s="21">
        <f t="shared" si="9"/>
        <v>6.7242549199569739</v>
      </c>
      <c r="J55" s="21">
        <f t="shared" si="10"/>
        <v>15.047873872625713</v>
      </c>
      <c r="K55" s="21">
        <f t="shared" si="11"/>
        <v>-4.3678624839705589E-2</v>
      </c>
      <c r="L55" s="21">
        <f t="shared" si="12"/>
        <v>-9.7746210597535146E-2</v>
      </c>
      <c r="M55" s="21">
        <f t="shared" ca="1" si="4"/>
        <v>-3.4192276739391209E-2</v>
      </c>
      <c r="N55" s="21">
        <f t="shared" ca="1" si="13"/>
        <v>1.6574994559833564E-6</v>
      </c>
      <c r="O55" s="116">
        <f t="shared" ca="1" si="14"/>
        <v>83339.676157058304</v>
      </c>
      <c r="P55" s="21">
        <f t="shared" ca="1" si="15"/>
        <v>66242.83707404192</v>
      </c>
      <c r="Q55" s="21">
        <f t="shared" ca="1" si="16"/>
        <v>2881.5719699689853</v>
      </c>
      <c r="R55">
        <f t="shared" ca="1" si="5"/>
        <v>1.6620767410999993E-3</v>
      </c>
    </row>
    <row r="56" spans="1:18" x14ac:dyDescent="0.2">
      <c r="A56" s="113">
        <v>22390</v>
      </c>
      <c r="B56" s="113">
        <v>-3.4107999999832828E-2</v>
      </c>
      <c r="C56" s="113">
        <v>1</v>
      </c>
      <c r="D56" s="115">
        <f t="shared" si="6"/>
        <v>2.2389999999999999</v>
      </c>
      <c r="E56" s="115">
        <f t="shared" si="6"/>
        <v>-3.4107999999832828E-2</v>
      </c>
      <c r="F56" s="21">
        <f t="shared" si="7"/>
        <v>2.2389999999999999</v>
      </c>
      <c r="G56" s="21">
        <f t="shared" si="7"/>
        <v>-3.4107999999832828E-2</v>
      </c>
      <c r="H56" s="21">
        <f t="shared" si="8"/>
        <v>5.0131209999999991</v>
      </c>
      <c r="I56" s="21">
        <f t="shared" si="9"/>
        <v>11.224377918999997</v>
      </c>
      <c r="J56" s="21">
        <f t="shared" si="10"/>
        <v>25.131382160640992</v>
      </c>
      <c r="K56" s="21">
        <f t="shared" si="11"/>
        <v>-7.6367811999625695E-2</v>
      </c>
      <c r="L56" s="21">
        <f t="shared" si="12"/>
        <v>-0.17098753106716191</v>
      </c>
      <c r="M56" s="21">
        <f t="shared" ca="1" si="4"/>
        <v>-3.4165068728368692E-2</v>
      </c>
      <c r="N56" s="21">
        <f t="shared" ca="1" si="13"/>
        <v>3.2568397767001354E-9</v>
      </c>
      <c r="O56" s="116">
        <f t="shared" ca="1" si="14"/>
        <v>234428.24590932575</v>
      </c>
      <c r="P56" s="21">
        <f t="shared" ca="1" si="15"/>
        <v>186050.62893105973</v>
      </c>
      <c r="Q56" s="21">
        <f t="shared" ca="1" si="16"/>
        <v>8084.8398155622181</v>
      </c>
      <c r="R56">
        <f t="shared" ca="1" si="5"/>
        <v>5.7068728535863977E-5</v>
      </c>
    </row>
    <row r="57" spans="1:18" x14ac:dyDescent="0.2">
      <c r="A57" s="113">
        <v>22404.5</v>
      </c>
      <c r="B57" s="113">
        <v>-3.3197400000062771E-2</v>
      </c>
      <c r="C57" s="113">
        <v>0.1</v>
      </c>
      <c r="D57" s="115">
        <f t="shared" si="6"/>
        <v>2.2404500000000001</v>
      </c>
      <c r="E57" s="115">
        <f t="shared" si="6"/>
        <v>-3.3197400000062771E-2</v>
      </c>
      <c r="F57" s="21">
        <f t="shared" si="7"/>
        <v>0.22404500000000002</v>
      </c>
      <c r="G57" s="21">
        <f t="shared" si="7"/>
        <v>-3.3197400000062774E-3</v>
      </c>
      <c r="H57" s="21">
        <f t="shared" si="8"/>
        <v>0.50196162025000002</v>
      </c>
      <c r="I57" s="21">
        <f t="shared" si="9"/>
        <v>1.1246199120891125</v>
      </c>
      <c r="J57" s="21">
        <f t="shared" si="10"/>
        <v>2.5196546820400521</v>
      </c>
      <c r="K57" s="21">
        <f t="shared" si="11"/>
        <v>-7.4377114830140641E-3</v>
      </c>
      <c r="L57" s="21">
        <f t="shared" si="12"/>
        <v>-1.6663820692118862E-2</v>
      </c>
      <c r="M57" s="21">
        <f t="shared" ca="1" si="4"/>
        <v>-3.4130820462494299E-2</v>
      </c>
      <c r="N57" s="21">
        <f t="shared" ca="1" si="13"/>
        <v>8.7127375968588747E-8</v>
      </c>
      <c r="O57" s="116">
        <f t="shared" ca="1" si="14"/>
        <v>2381.2965123119252</v>
      </c>
      <c r="P57" s="21">
        <f t="shared" ca="1" si="15"/>
        <v>1886.2895212232454</v>
      </c>
      <c r="Q57" s="21">
        <f t="shared" ca="1" si="16"/>
        <v>81.863162154099911</v>
      </c>
      <c r="R57">
        <f t="shared" ca="1" si="5"/>
        <v>9.3342046243152788E-4</v>
      </c>
    </row>
    <row r="58" spans="1:18" x14ac:dyDescent="0.2">
      <c r="A58" s="113">
        <v>22425</v>
      </c>
      <c r="B58" s="113">
        <v>-3.4809999997378327E-2</v>
      </c>
      <c r="C58" s="113">
        <v>0.4</v>
      </c>
      <c r="D58" s="115">
        <f t="shared" si="6"/>
        <v>2.2425000000000002</v>
      </c>
      <c r="E58" s="115">
        <f t="shared" si="6"/>
        <v>-3.4809999997378327E-2</v>
      </c>
      <c r="F58" s="21">
        <f t="shared" si="7"/>
        <v>0.89700000000000013</v>
      </c>
      <c r="G58" s="21">
        <f t="shared" si="7"/>
        <v>-1.3923999998951331E-2</v>
      </c>
      <c r="H58" s="21">
        <f t="shared" si="8"/>
        <v>2.0115225000000003</v>
      </c>
      <c r="I58" s="21">
        <f t="shared" si="9"/>
        <v>4.5108392062500009</v>
      </c>
      <c r="J58" s="21">
        <f t="shared" si="10"/>
        <v>10.115556920015628</v>
      </c>
      <c r="K58" s="21">
        <f t="shared" si="11"/>
        <v>-3.122456999764836E-2</v>
      </c>
      <c r="L58" s="21">
        <f t="shared" si="12"/>
        <v>-7.0021098219726449E-2</v>
      </c>
      <c r="M58" s="21">
        <f t="shared" ca="1" si="4"/>
        <v>-3.408250990897152E-2</v>
      </c>
      <c r="N58" s="21">
        <f t="shared" ca="1" si="13"/>
        <v>2.1169673149205756E-7</v>
      </c>
      <c r="O58" s="116">
        <f t="shared" ca="1" si="14"/>
        <v>38940.366892167011</v>
      </c>
      <c r="P58" s="21">
        <f t="shared" ca="1" si="15"/>
        <v>30764.594611661392</v>
      </c>
      <c r="Q58" s="21">
        <f t="shared" ca="1" si="16"/>
        <v>1332.764928666192</v>
      </c>
      <c r="R58">
        <f t="shared" ca="1" si="5"/>
        <v>-7.2749008840680696E-4</v>
      </c>
    </row>
    <row r="59" spans="1:18" x14ac:dyDescent="0.2">
      <c r="A59" s="113">
        <v>22434</v>
      </c>
      <c r="B59" s="113">
        <v>-3.6284799993154593E-2</v>
      </c>
      <c r="C59" s="113">
        <v>1</v>
      </c>
      <c r="D59" s="115">
        <f t="shared" si="6"/>
        <v>2.2433999999999998</v>
      </c>
      <c r="E59" s="115">
        <f t="shared" si="6"/>
        <v>-3.6284799993154593E-2</v>
      </c>
      <c r="F59" s="21">
        <f t="shared" si="7"/>
        <v>2.2433999999999998</v>
      </c>
      <c r="G59" s="21">
        <f t="shared" si="7"/>
        <v>-3.6284799993154593E-2</v>
      </c>
      <c r="H59" s="21">
        <f t="shared" si="8"/>
        <v>5.032843559999999</v>
      </c>
      <c r="I59" s="21">
        <f t="shared" si="9"/>
        <v>11.290681242503997</v>
      </c>
      <c r="J59" s="21">
        <f t="shared" si="10"/>
        <v>25.329514299433463</v>
      </c>
      <c r="K59" s="21">
        <f t="shared" si="11"/>
        <v>-8.1401320304643004E-2</v>
      </c>
      <c r="L59" s="21">
        <f t="shared" si="12"/>
        <v>-0.18261572197143611</v>
      </c>
      <c r="M59" s="21">
        <f t="shared" ca="1" si="4"/>
        <v>-3.4061340882653945E-2</v>
      </c>
      <c r="N59" s="21">
        <f t="shared" ca="1" si="13"/>
        <v>4.9437704160683304E-6</v>
      </c>
      <c r="O59" s="116">
        <f t="shared" ca="1" si="14"/>
        <v>245686.24577676898</v>
      </c>
      <c r="P59" s="21">
        <f t="shared" ca="1" si="15"/>
        <v>193882.54004041385</v>
      </c>
      <c r="Q59" s="21">
        <f t="shared" ca="1" si="16"/>
        <v>8392.7570648326237</v>
      </c>
      <c r="R59">
        <f t="shared" ca="1" si="5"/>
        <v>-2.2234591105006474E-3</v>
      </c>
    </row>
    <row r="60" spans="1:18" x14ac:dyDescent="0.2">
      <c r="A60" s="113">
        <v>22451.5</v>
      </c>
      <c r="B60" s="113">
        <v>-3.1645799994294066E-2</v>
      </c>
      <c r="C60" s="113">
        <v>1</v>
      </c>
      <c r="D60" s="115">
        <f t="shared" si="6"/>
        <v>2.2451500000000002</v>
      </c>
      <c r="E60" s="115">
        <f t="shared" si="6"/>
        <v>-3.1645799994294066E-2</v>
      </c>
      <c r="F60" s="21">
        <f t="shared" si="7"/>
        <v>2.2451500000000002</v>
      </c>
      <c r="G60" s="21">
        <f t="shared" si="7"/>
        <v>-3.1645799994294066E-2</v>
      </c>
      <c r="H60" s="21">
        <f t="shared" si="8"/>
        <v>5.0406985225000005</v>
      </c>
      <c r="I60" s="21">
        <f t="shared" si="9"/>
        <v>11.317124287790877</v>
      </c>
      <c r="J60" s="21">
        <f t="shared" si="10"/>
        <v>25.408641594733691</v>
      </c>
      <c r="K60" s="21">
        <f t="shared" si="11"/>
        <v>-7.1049567857189327E-2</v>
      </c>
      <c r="L60" s="21">
        <f t="shared" si="12"/>
        <v>-0.15951693727456864</v>
      </c>
      <c r="M60" s="21">
        <f t="shared" ca="1" si="4"/>
        <v>-3.4020249602335254E-2</v>
      </c>
      <c r="N60" s="21">
        <f t="shared" ca="1" si="13"/>
        <v>5.6380109411269489E-6</v>
      </c>
      <c r="O60" s="116">
        <f t="shared" ca="1" si="14"/>
        <v>250184.24478248585</v>
      </c>
      <c r="P60" s="21">
        <f t="shared" ca="1" si="15"/>
        <v>197003.3241402623</v>
      </c>
      <c r="Q60" s="21">
        <f t="shared" ca="1" si="16"/>
        <v>8515.1828117578243</v>
      </c>
      <c r="R60">
        <f t="shared" ca="1" si="5"/>
        <v>2.3744496080411875E-3</v>
      </c>
    </row>
    <row r="61" spans="1:18" x14ac:dyDescent="0.2">
      <c r="A61" s="113">
        <v>22475</v>
      </c>
      <c r="B61" s="113">
        <v>-3.5369999990507495E-2</v>
      </c>
      <c r="C61" s="113">
        <v>0.5</v>
      </c>
      <c r="D61" s="115">
        <f t="shared" si="6"/>
        <v>2.2475000000000001</v>
      </c>
      <c r="E61" s="115">
        <f t="shared" si="6"/>
        <v>-3.5369999990507495E-2</v>
      </c>
      <c r="F61" s="21">
        <f t="shared" si="7"/>
        <v>1.12375</v>
      </c>
      <c r="G61" s="21">
        <f t="shared" si="7"/>
        <v>-1.7684999995253747E-2</v>
      </c>
      <c r="H61" s="21">
        <f t="shared" si="8"/>
        <v>2.5256281250000003</v>
      </c>
      <c r="I61" s="21">
        <f t="shared" si="9"/>
        <v>5.6763492109375004</v>
      </c>
      <c r="J61" s="21">
        <f t="shared" si="10"/>
        <v>12.757594851582033</v>
      </c>
      <c r="K61" s="21">
        <f t="shared" si="11"/>
        <v>-3.9747037489332795E-2</v>
      </c>
      <c r="L61" s="21">
        <f t="shared" si="12"/>
        <v>-8.9331466757275463E-2</v>
      </c>
      <c r="M61" s="21">
        <f t="shared" ca="1" si="4"/>
        <v>-3.3965216803137327E-2</v>
      </c>
      <c r="N61" s="21">
        <f t="shared" ca="1" si="13"/>
        <v>9.8670790175894383E-7</v>
      </c>
      <c r="O61" s="116">
        <f t="shared" ca="1" si="14"/>
        <v>64060.144900649932</v>
      </c>
      <c r="P61" s="21">
        <f t="shared" ca="1" si="15"/>
        <v>50299.486938359674</v>
      </c>
      <c r="Q61" s="21">
        <f t="shared" ca="1" si="16"/>
        <v>2169.8736254790765</v>
      </c>
      <c r="R61">
        <f t="shared" ca="1" si="5"/>
        <v>-1.4047831873701677E-3</v>
      </c>
    </row>
    <row r="62" spans="1:18" x14ac:dyDescent="0.2">
      <c r="A62" s="113">
        <v>22477.5</v>
      </c>
      <c r="B62" s="113">
        <v>-3.2212999991315883E-2</v>
      </c>
      <c r="C62" s="113">
        <v>0.5</v>
      </c>
      <c r="D62" s="115">
        <f t="shared" si="6"/>
        <v>2.2477499999999999</v>
      </c>
      <c r="E62" s="115">
        <f t="shared" si="6"/>
        <v>-3.2212999991315883E-2</v>
      </c>
      <c r="F62" s="21">
        <f t="shared" si="7"/>
        <v>1.123875</v>
      </c>
      <c r="G62" s="21">
        <f t="shared" si="7"/>
        <v>-1.6106499995657941E-2</v>
      </c>
      <c r="H62" s="21">
        <f t="shared" si="8"/>
        <v>2.5261900312499996</v>
      </c>
      <c r="I62" s="21">
        <f t="shared" si="9"/>
        <v>5.6782436427421867</v>
      </c>
      <c r="J62" s="21">
        <f t="shared" si="10"/>
        <v>12.763272147973749</v>
      </c>
      <c r="K62" s="21">
        <f t="shared" si="11"/>
        <v>-3.6203385365240134E-2</v>
      </c>
      <c r="L62" s="21">
        <f t="shared" si="12"/>
        <v>-8.1376159454718502E-2</v>
      </c>
      <c r="M62" s="21">
        <f t="shared" ca="1" si="4"/>
        <v>-3.3959372161609436E-2</v>
      </c>
      <c r="N62" s="21">
        <f t="shared" ca="1" si="13"/>
        <v>1.5249078785879074E-6</v>
      </c>
      <c r="O62" s="116">
        <f t="shared" ca="1" si="14"/>
        <v>64221.472416050376</v>
      </c>
      <c r="P62" s="21">
        <f t="shared" ca="1" si="15"/>
        <v>50411.099539233139</v>
      </c>
      <c r="Q62" s="21">
        <f t="shared" ca="1" si="16"/>
        <v>2174.241681918772</v>
      </c>
      <c r="R62">
        <f t="shared" ca="1" si="5"/>
        <v>1.7463721702935531E-3</v>
      </c>
    </row>
    <row r="63" spans="1:18" x14ac:dyDescent="0.2">
      <c r="A63" s="113">
        <v>22483.5</v>
      </c>
      <c r="B63" s="113">
        <v>-3.1836199996178038E-2</v>
      </c>
      <c r="C63" s="113">
        <v>1</v>
      </c>
      <c r="D63" s="115">
        <f t="shared" si="6"/>
        <v>2.2483499999999998</v>
      </c>
      <c r="E63" s="115">
        <f t="shared" si="6"/>
        <v>-3.1836199996178038E-2</v>
      </c>
      <c r="F63" s="21">
        <f t="shared" si="7"/>
        <v>2.2483499999999998</v>
      </c>
      <c r="G63" s="21">
        <f t="shared" si="7"/>
        <v>-3.1836199996178038E-2</v>
      </c>
      <c r="H63" s="21">
        <f t="shared" si="8"/>
        <v>5.0550777224999992</v>
      </c>
      <c r="I63" s="21">
        <f t="shared" si="9"/>
        <v>11.365583997382872</v>
      </c>
      <c r="J63" s="21">
        <f t="shared" si="10"/>
        <v>25.553810780515779</v>
      </c>
      <c r="K63" s="21">
        <f t="shared" si="11"/>
        <v>-7.1578920261406886E-2</v>
      </c>
      <c r="L63" s="21">
        <f t="shared" si="12"/>
        <v>-0.16093446536973416</v>
      </c>
      <c r="M63" s="21">
        <f t="shared" ca="1" si="4"/>
        <v>-3.3945352798719297E-2</v>
      </c>
      <c r="N63" s="21">
        <f t="shared" ca="1" si="13"/>
        <v>4.4485255444676462E-6</v>
      </c>
      <c r="O63" s="116">
        <f t="shared" ca="1" si="14"/>
        <v>258435.39242351643</v>
      </c>
      <c r="P63" s="21">
        <f t="shared" ca="1" si="15"/>
        <v>202716.02031838949</v>
      </c>
      <c r="Q63" s="21">
        <f t="shared" ca="1" si="16"/>
        <v>8738.8929828009113</v>
      </c>
      <c r="R63">
        <f t="shared" ca="1" si="5"/>
        <v>2.1091528025412587E-3</v>
      </c>
    </row>
    <row r="64" spans="1:18" x14ac:dyDescent="0.2">
      <c r="A64" s="113">
        <v>22486.5</v>
      </c>
      <c r="B64" s="113">
        <v>-3.094779999810271E-2</v>
      </c>
      <c r="C64" s="113">
        <v>1</v>
      </c>
      <c r="D64" s="115">
        <f t="shared" si="6"/>
        <v>2.24865</v>
      </c>
      <c r="E64" s="115">
        <f t="shared" si="6"/>
        <v>-3.094779999810271E-2</v>
      </c>
      <c r="F64" s="21">
        <f t="shared" si="7"/>
        <v>2.24865</v>
      </c>
      <c r="G64" s="21">
        <f t="shared" si="7"/>
        <v>-3.094779999810271E-2</v>
      </c>
      <c r="H64" s="21">
        <f t="shared" si="8"/>
        <v>5.0564268224999998</v>
      </c>
      <c r="I64" s="21">
        <f t="shared" si="9"/>
        <v>11.370134174414625</v>
      </c>
      <c r="J64" s="21">
        <f t="shared" si="10"/>
        <v>25.567452211297446</v>
      </c>
      <c r="K64" s="21">
        <f t="shared" si="11"/>
        <v>-6.9590770465733656E-2</v>
      </c>
      <c r="L64" s="21">
        <f t="shared" si="12"/>
        <v>-0.15648528600777198</v>
      </c>
      <c r="M64" s="21">
        <f t="shared" ca="1" si="4"/>
        <v>-3.3938347234391347E-2</v>
      </c>
      <c r="N64" s="21">
        <f t="shared" ca="1" si="13"/>
        <v>8.9433727724736089E-6</v>
      </c>
      <c r="O64" s="116">
        <f t="shared" ca="1" si="14"/>
        <v>259210.53764520347</v>
      </c>
      <c r="P64" s="21">
        <f t="shared" ca="1" si="15"/>
        <v>203251.90110646316</v>
      </c>
      <c r="Q64" s="21">
        <f t="shared" ca="1" si="16"/>
        <v>8759.8521666391698</v>
      </c>
      <c r="R64">
        <f t="shared" ca="1" si="5"/>
        <v>2.9905472362886376E-3</v>
      </c>
    </row>
    <row r="65" spans="1:18" x14ac:dyDescent="0.2">
      <c r="A65" s="113">
        <v>22489.5</v>
      </c>
      <c r="B65" s="113">
        <v>-3.1259399998816662E-2</v>
      </c>
      <c r="C65" s="113">
        <v>0.5</v>
      </c>
      <c r="D65" s="115">
        <f t="shared" si="6"/>
        <v>2.2489499999999998</v>
      </c>
      <c r="E65" s="115">
        <f t="shared" si="6"/>
        <v>-3.1259399998816662E-2</v>
      </c>
      <c r="F65" s="21">
        <f t="shared" si="7"/>
        <v>1.1244749999999999</v>
      </c>
      <c r="G65" s="21">
        <f t="shared" si="7"/>
        <v>-1.5629699999408331E-2</v>
      </c>
      <c r="H65" s="21">
        <f t="shared" si="8"/>
        <v>2.5288880512499996</v>
      </c>
      <c r="I65" s="21">
        <f t="shared" si="9"/>
        <v>5.6873427828586864</v>
      </c>
      <c r="J65" s="21">
        <f t="shared" si="10"/>
        <v>12.790549551510042</v>
      </c>
      <c r="K65" s="21">
        <f t="shared" si="11"/>
        <v>-3.5150413813669359E-2</v>
      </c>
      <c r="L65" s="21">
        <f t="shared" si="12"/>
        <v>-7.9051523146251704E-2</v>
      </c>
      <c r="M65" s="21">
        <f t="shared" ca="1" si="4"/>
        <v>-3.3931344414808162E-2</v>
      </c>
      <c r="N65" s="21">
        <f t="shared" ca="1" si="13"/>
        <v>3.5696434810740808E-6</v>
      </c>
      <c r="O65" s="116">
        <f t="shared" ca="1" si="14"/>
        <v>64996.485006645249</v>
      </c>
      <c r="P65" s="21">
        <f t="shared" ca="1" si="15"/>
        <v>50946.95621597617</v>
      </c>
      <c r="Q65" s="21">
        <f t="shared" ca="1" si="16"/>
        <v>2195.2021470034065</v>
      </c>
      <c r="R65">
        <f t="shared" ca="1" si="5"/>
        <v>2.6719444159915007E-3</v>
      </c>
    </row>
    <row r="66" spans="1:18" x14ac:dyDescent="0.2">
      <c r="A66" s="113">
        <v>22495</v>
      </c>
      <c r="B66" s="113">
        <v>-3.3213999995496124E-2</v>
      </c>
      <c r="C66" s="113">
        <v>0.5</v>
      </c>
      <c r="D66" s="115">
        <f t="shared" si="6"/>
        <v>2.2494999999999998</v>
      </c>
      <c r="E66" s="115">
        <f t="shared" si="6"/>
        <v>-3.3213999995496124E-2</v>
      </c>
      <c r="F66" s="21">
        <f t="shared" si="7"/>
        <v>1.1247499999999999</v>
      </c>
      <c r="G66" s="21">
        <f t="shared" si="7"/>
        <v>-1.6606999997748062E-2</v>
      </c>
      <c r="H66" s="21">
        <f t="shared" si="8"/>
        <v>2.5301251249999996</v>
      </c>
      <c r="I66" s="21">
        <f t="shared" si="9"/>
        <v>5.6915164686874986</v>
      </c>
      <c r="J66" s="21">
        <f t="shared" si="10"/>
        <v>12.803066296312528</v>
      </c>
      <c r="K66" s="21">
        <f t="shared" si="11"/>
        <v>-3.7357446494934263E-2</v>
      </c>
      <c r="L66" s="21">
        <f t="shared" si="12"/>
        <v>-8.4035575890354625E-2</v>
      </c>
      <c r="M66" s="21">
        <f t="shared" ca="1" si="4"/>
        <v>-3.3918513040951032E-2</v>
      </c>
      <c r="N66" s="21">
        <f t="shared" ca="1" si="13"/>
        <v>2.4816931560807435E-7</v>
      </c>
      <c r="O66" s="116">
        <f t="shared" ca="1" si="14"/>
        <v>65352.041384498261</v>
      </c>
      <c r="P66" s="21">
        <f t="shared" ca="1" si="15"/>
        <v>51192.61366307531</v>
      </c>
      <c r="Q66" s="21">
        <f t="shared" ca="1" si="16"/>
        <v>2204.8052969903069</v>
      </c>
      <c r="R66">
        <f t="shared" ca="1" si="5"/>
        <v>7.0451304545490756E-4</v>
      </c>
    </row>
    <row r="67" spans="1:18" x14ac:dyDescent="0.2">
      <c r="A67" s="113">
        <v>22495.5</v>
      </c>
      <c r="B67" s="113">
        <v>-3.14825999957975E-2</v>
      </c>
      <c r="C67" s="113">
        <v>0.4</v>
      </c>
      <c r="D67" s="115">
        <f t="shared" si="6"/>
        <v>2.2495500000000002</v>
      </c>
      <c r="E67" s="115">
        <f t="shared" si="6"/>
        <v>-3.14825999957975E-2</v>
      </c>
      <c r="F67" s="21">
        <f t="shared" si="7"/>
        <v>0.89982000000000006</v>
      </c>
      <c r="G67" s="21">
        <f t="shared" si="7"/>
        <v>-1.2593039998319001E-2</v>
      </c>
      <c r="H67" s="21">
        <f t="shared" si="8"/>
        <v>2.0241900810000004</v>
      </c>
      <c r="I67" s="21">
        <f t="shared" si="9"/>
        <v>4.5535167967135513</v>
      </c>
      <c r="J67" s="21">
        <f t="shared" si="10"/>
        <v>10.243363710046969</v>
      </c>
      <c r="K67" s="21">
        <f t="shared" si="11"/>
        <v>-2.8328673128218511E-2</v>
      </c>
      <c r="L67" s="21">
        <f t="shared" si="12"/>
        <v>-6.3726766635583951E-2</v>
      </c>
      <c r="M67" s="21">
        <f t="shared" ca="1" si="4"/>
        <v>-3.3917347009876045E-2</v>
      </c>
      <c r="N67" s="21">
        <f t="shared" ca="1" si="13"/>
        <v>2.3711972090257564E-6</v>
      </c>
      <c r="O67" s="116">
        <f t="shared" ca="1" si="14"/>
        <v>41846.000014667967</v>
      </c>
      <c r="P67" s="21">
        <f t="shared" ca="1" si="15"/>
        <v>32777.566527969451</v>
      </c>
      <c r="Q67" s="21">
        <f t="shared" ca="1" si="16"/>
        <v>1411.6340390767116</v>
      </c>
      <c r="R67">
        <f t="shared" ca="1" si="5"/>
        <v>2.4347470140785449E-3</v>
      </c>
    </row>
    <row r="68" spans="1:18" x14ac:dyDescent="0.2">
      <c r="A68" s="113">
        <v>22568</v>
      </c>
      <c r="B68" s="113">
        <v>-3.5729599992919248E-2</v>
      </c>
      <c r="C68" s="113">
        <v>0.6</v>
      </c>
      <c r="D68" s="115">
        <f t="shared" si="6"/>
        <v>2.2568000000000001</v>
      </c>
      <c r="E68" s="115">
        <f t="shared" si="6"/>
        <v>-3.5729599992919248E-2</v>
      </c>
      <c r="F68" s="21">
        <f t="shared" si="7"/>
        <v>1.35408</v>
      </c>
      <c r="G68" s="21">
        <f t="shared" si="7"/>
        <v>-2.1437759995751548E-2</v>
      </c>
      <c r="H68" s="21">
        <f t="shared" si="8"/>
        <v>3.0558877440000001</v>
      </c>
      <c r="I68" s="21">
        <f t="shared" si="9"/>
        <v>6.8965274606592004</v>
      </c>
      <c r="J68" s="21">
        <f t="shared" si="10"/>
        <v>15.564083173215684</v>
      </c>
      <c r="K68" s="21">
        <f t="shared" si="11"/>
        <v>-4.8380736758412098E-2</v>
      </c>
      <c r="L68" s="21">
        <f t="shared" si="12"/>
        <v>-0.10918564671638444</v>
      </c>
      <c r="M68" s="21">
        <f t="shared" ca="1" si="4"/>
        <v>-3.3749079535200177E-2</v>
      </c>
      <c r="N68" s="21">
        <f t="shared" ca="1" si="13"/>
        <v>2.3534767700662539E-6</v>
      </c>
      <c r="O68" s="116">
        <f t="shared" ca="1" si="14"/>
        <v>100927.30939853984</v>
      </c>
      <c r="P68" s="21">
        <f t="shared" ca="1" si="15"/>
        <v>78414.390793781859</v>
      </c>
      <c r="Q68" s="21">
        <f t="shared" ca="1" si="16"/>
        <v>3358.0281944440476</v>
      </c>
      <c r="R68">
        <f t="shared" ca="1" si="5"/>
        <v>-1.9805204577190705E-3</v>
      </c>
    </row>
    <row r="69" spans="1:18" x14ac:dyDescent="0.2">
      <c r="A69" s="113">
        <v>22568.5</v>
      </c>
      <c r="B69" s="113">
        <v>-3.1198199991194997E-2</v>
      </c>
      <c r="C69" s="113">
        <v>0.4</v>
      </c>
      <c r="D69" s="115">
        <f t="shared" si="6"/>
        <v>2.25685</v>
      </c>
      <c r="E69" s="115">
        <f t="shared" si="6"/>
        <v>-3.1198199991194997E-2</v>
      </c>
      <c r="F69" s="21">
        <f t="shared" si="7"/>
        <v>0.9027400000000001</v>
      </c>
      <c r="G69" s="21">
        <f t="shared" si="7"/>
        <v>-1.2479279996478E-2</v>
      </c>
      <c r="H69" s="21">
        <f t="shared" si="8"/>
        <v>2.0373487690000003</v>
      </c>
      <c r="I69" s="21">
        <f t="shared" si="9"/>
        <v>4.597990569317651</v>
      </c>
      <c r="J69" s="21">
        <f t="shared" si="10"/>
        <v>10.376975016364542</v>
      </c>
      <c r="K69" s="21">
        <f t="shared" si="11"/>
        <v>-2.8163863060051374E-2</v>
      </c>
      <c r="L69" s="21">
        <f t="shared" si="12"/>
        <v>-6.3561614347076939E-2</v>
      </c>
      <c r="M69" s="21">
        <f t="shared" ca="1" si="4"/>
        <v>-3.3747924635589996E-2</v>
      </c>
      <c r="N69" s="21">
        <f t="shared" ca="1" si="13"/>
        <v>2.6004383048940816E-6</v>
      </c>
      <c r="O69" s="116">
        <f t="shared" ca="1" si="14"/>
        <v>44877.40315776824</v>
      </c>
      <c r="P69" s="21">
        <f t="shared" ca="1" si="15"/>
        <v>34865.136626201718</v>
      </c>
      <c r="Q69" s="21">
        <f t="shared" ca="1" si="16"/>
        <v>1493.0128660679486</v>
      </c>
      <c r="R69">
        <f t="shared" ca="1" si="5"/>
        <v>2.5497246443949989E-3</v>
      </c>
    </row>
    <row r="70" spans="1:18" x14ac:dyDescent="0.2">
      <c r="A70" s="113">
        <v>22574</v>
      </c>
      <c r="B70" s="113">
        <v>-3.5852799999702256E-2</v>
      </c>
      <c r="C70" s="113">
        <v>1</v>
      </c>
      <c r="D70" s="115">
        <f t="shared" si="6"/>
        <v>2.2574000000000001</v>
      </c>
      <c r="E70" s="115">
        <f t="shared" si="6"/>
        <v>-3.5852799999702256E-2</v>
      </c>
      <c r="F70" s="21">
        <f t="shared" si="7"/>
        <v>2.2574000000000001</v>
      </c>
      <c r="G70" s="21">
        <f t="shared" si="7"/>
        <v>-3.5852799999702256E-2</v>
      </c>
      <c r="H70" s="21">
        <f t="shared" si="8"/>
        <v>5.0958547599999999</v>
      </c>
      <c r="I70" s="21">
        <f t="shared" si="9"/>
        <v>11.503382535224</v>
      </c>
      <c r="J70" s="21">
        <f t="shared" si="10"/>
        <v>25.96773573501466</v>
      </c>
      <c r="K70" s="21">
        <f t="shared" si="11"/>
        <v>-8.0934110719327879E-2</v>
      </c>
      <c r="L70" s="21">
        <f t="shared" si="12"/>
        <v>-0.18270066153781075</v>
      </c>
      <c r="M70" s="21">
        <f t="shared" ca="1" si="4"/>
        <v>-3.3735225771910071E-2</v>
      </c>
      <c r="N70" s="21">
        <f t="shared" ca="1" si="13"/>
        <v>4.4841206102096686E-6</v>
      </c>
      <c r="O70" s="116">
        <f t="shared" ca="1" si="14"/>
        <v>281915.49529253104</v>
      </c>
      <c r="P70" s="21">
        <f t="shared" ca="1" si="15"/>
        <v>218889.91962959894</v>
      </c>
      <c r="Q70" s="21">
        <f t="shared" ca="1" si="16"/>
        <v>9369.5378255989617</v>
      </c>
      <c r="R70">
        <f t="shared" ca="1" si="5"/>
        <v>-2.117574227792185E-3</v>
      </c>
    </row>
    <row r="71" spans="1:18" x14ac:dyDescent="0.2">
      <c r="A71" s="113">
        <v>22574.5</v>
      </c>
      <c r="B71" s="113">
        <v>-3.0521399996359833E-2</v>
      </c>
      <c r="C71" s="113">
        <v>1</v>
      </c>
      <c r="D71" s="115">
        <f t="shared" si="6"/>
        <v>2.25745</v>
      </c>
      <c r="E71" s="115">
        <f t="shared" si="6"/>
        <v>-3.0521399996359833E-2</v>
      </c>
      <c r="F71" s="21">
        <f t="shared" si="7"/>
        <v>2.25745</v>
      </c>
      <c r="G71" s="21">
        <f t="shared" si="7"/>
        <v>-3.0521399996359833E-2</v>
      </c>
      <c r="H71" s="21">
        <f t="shared" si="8"/>
        <v>5.0960805024999996</v>
      </c>
      <c r="I71" s="21">
        <f t="shared" si="9"/>
        <v>11.504146930368623</v>
      </c>
      <c r="J71" s="21">
        <f t="shared" si="10"/>
        <v>25.970036487960648</v>
      </c>
      <c r="K71" s="21">
        <f t="shared" si="11"/>
        <v>-6.8900534421782497E-2</v>
      </c>
      <c r="L71" s="21">
        <f t="shared" si="12"/>
        <v>-0.15553951143045289</v>
      </c>
      <c r="M71" s="21">
        <f t="shared" ca="1" si="4"/>
        <v>-3.3734071787214825E-2</v>
      </c>
      <c r="N71" s="21">
        <f t="shared" ca="1" si="13"/>
        <v>1.0321260035755427E-5</v>
      </c>
      <c r="O71" s="116">
        <f t="shared" ca="1" si="14"/>
        <v>282045.67604099266</v>
      </c>
      <c r="P71" s="21">
        <f t="shared" ca="1" si="15"/>
        <v>218979.26138247782</v>
      </c>
      <c r="Q71" s="21">
        <f t="shared" ca="1" si="16"/>
        <v>9373.0102990840387</v>
      </c>
      <c r="R71">
        <f t="shared" ca="1" si="5"/>
        <v>3.2126717908549929E-3</v>
      </c>
    </row>
    <row r="72" spans="1:18" x14ac:dyDescent="0.2">
      <c r="A72" s="113">
        <v>22740.5</v>
      </c>
      <c r="B72" s="113">
        <v>-3.0796599996392615E-2</v>
      </c>
      <c r="C72" s="113">
        <v>1</v>
      </c>
      <c r="D72" s="115">
        <f t="shared" si="6"/>
        <v>2.2740499999999999</v>
      </c>
      <c r="E72" s="115">
        <f t="shared" si="6"/>
        <v>-3.0796599996392615E-2</v>
      </c>
      <c r="F72" s="21">
        <f t="shared" si="7"/>
        <v>2.2740499999999999</v>
      </c>
      <c r="G72" s="21">
        <f t="shared" si="7"/>
        <v>-3.0796599996392615E-2</v>
      </c>
      <c r="H72" s="21">
        <f t="shared" si="8"/>
        <v>5.1713034024999995</v>
      </c>
      <c r="I72" s="21">
        <f t="shared" si="9"/>
        <v>11.759802502455123</v>
      </c>
      <c r="J72" s="21">
        <f t="shared" si="10"/>
        <v>26.74237888070807</v>
      </c>
      <c r="K72" s="21">
        <f t="shared" si="11"/>
        <v>-7.003300822179663E-2</v>
      </c>
      <c r="L72" s="21">
        <f t="shared" si="12"/>
        <v>-0.15925856234677663</v>
      </c>
      <c r="M72" s="21">
        <f t="shared" ca="1" si="4"/>
        <v>-3.3355163423955503E-2</v>
      </c>
      <c r="N72" s="21">
        <f t="shared" ca="1" si="13"/>
        <v>6.5462468128623516E-6</v>
      </c>
      <c r="O72" s="116">
        <f t="shared" ca="1" si="14"/>
        <v>325372.79949114623</v>
      </c>
      <c r="P72" s="21">
        <f t="shared" ca="1" si="15"/>
        <v>248520.51358695226</v>
      </c>
      <c r="Q72" s="21">
        <f t="shared" ca="1" si="16"/>
        <v>10514.559679245318</v>
      </c>
      <c r="R72">
        <f t="shared" ca="1" si="5"/>
        <v>2.5585634275628877E-3</v>
      </c>
    </row>
    <row r="73" spans="1:18" x14ac:dyDescent="0.2">
      <c r="A73" s="113">
        <v>23501.5</v>
      </c>
      <c r="B73" s="113">
        <v>-3.010579999681795E-2</v>
      </c>
      <c r="C73" s="113">
        <v>0.6</v>
      </c>
      <c r="D73" s="115">
        <f t="shared" si="6"/>
        <v>2.3501500000000002</v>
      </c>
      <c r="E73" s="115">
        <f t="shared" si="6"/>
        <v>-3.010579999681795E-2</v>
      </c>
      <c r="F73" s="21">
        <f t="shared" si="7"/>
        <v>1.4100900000000001</v>
      </c>
      <c r="G73" s="21">
        <f t="shared" si="7"/>
        <v>-1.806347999809077E-2</v>
      </c>
      <c r="H73" s="21">
        <f t="shared" si="8"/>
        <v>3.3139230135000006</v>
      </c>
      <c r="I73" s="21">
        <f t="shared" si="9"/>
        <v>7.7882161701770274</v>
      </c>
      <c r="J73" s="21">
        <f t="shared" si="10"/>
        <v>18.303476232341541</v>
      </c>
      <c r="K73" s="21">
        <f t="shared" si="11"/>
        <v>-4.2451887517513026E-2</v>
      </c>
      <c r="L73" s="21">
        <f t="shared" si="12"/>
        <v>-9.9768303449283252E-2</v>
      </c>
      <c r="M73" s="21">
        <f t="shared" ca="1" si="4"/>
        <v>-3.1725690326225256E-2</v>
      </c>
      <c r="N73" s="21">
        <f t="shared" ca="1" si="13"/>
        <v>1.5744268075843857E-6</v>
      </c>
      <c r="O73" s="116">
        <f t="shared" ca="1" si="14"/>
        <v>184562.91458905028</v>
      </c>
      <c r="P73" s="21">
        <f t="shared" ca="1" si="15"/>
        <v>133869.65164283468</v>
      </c>
      <c r="Q73" s="21">
        <f t="shared" ca="1" si="16"/>
        <v>5443.2557503893413</v>
      </c>
      <c r="R73">
        <f t="shared" ca="1" si="5"/>
        <v>1.6198903294073058E-3</v>
      </c>
    </row>
    <row r="74" spans="1:18" x14ac:dyDescent="0.2">
      <c r="A74" s="113">
        <v>23511.5</v>
      </c>
      <c r="B74" s="113">
        <v>-3.2477799992193468E-2</v>
      </c>
      <c r="C74" s="113">
        <v>0.4</v>
      </c>
      <c r="D74" s="115">
        <f t="shared" si="6"/>
        <v>2.3511500000000001</v>
      </c>
      <c r="E74" s="115">
        <f t="shared" si="6"/>
        <v>-3.2477799992193468E-2</v>
      </c>
      <c r="F74" s="21">
        <f t="shared" si="7"/>
        <v>0.94046000000000007</v>
      </c>
      <c r="G74" s="21">
        <f t="shared" si="7"/>
        <v>-1.2991119996877389E-2</v>
      </c>
      <c r="H74" s="21">
        <f t="shared" si="8"/>
        <v>2.2111625290000001</v>
      </c>
      <c r="I74" s="21">
        <f t="shared" si="9"/>
        <v>5.1987747800583506</v>
      </c>
      <c r="J74" s="21">
        <f t="shared" si="10"/>
        <v>12.223099324134191</v>
      </c>
      <c r="K74" s="21">
        <f t="shared" si="11"/>
        <v>-3.0544071780658273E-2</v>
      </c>
      <c r="L74" s="21">
        <f t="shared" si="12"/>
        <v>-7.1813694367094699E-2</v>
      </c>
      <c r="M74" s="21">
        <f t="shared" ca="1" si="4"/>
        <v>-3.170545373042595E-2</v>
      </c>
      <c r="N74" s="21">
        <f t="shared" ca="1" si="13"/>
        <v>2.3860749922650346E-7</v>
      </c>
      <c r="O74" s="116">
        <f t="shared" ca="1" si="14"/>
        <v>82379.752252166843</v>
      </c>
      <c r="P74" s="21">
        <f t="shared" ca="1" si="15"/>
        <v>59721.684931471485</v>
      </c>
      <c r="Q74" s="21">
        <f t="shared" ca="1" si="16"/>
        <v>2427.2856522939232</v>
      </c>
      <c r="R74">
        <f t="shared" ca="1" si="5"/>
        <v>-7.7234626176751753E-4</v>
      </c>
    </row>
    <row r="75" spans="1:18" x14ac:dyDescent="0.2">
      <c r="A75" s="113">
        <v>23525</v>
      </c>
      <c r="B75" s="113">
        <v>-3.0930000000807922E-2</v>
      </c>
      <c r="C75" s="113">
        <v>1</v>
      </c>
      <c r="D75" s="115">
        <f t="shared" si="6"/>
        <v>2.3525</v>
      </c>
      <c r="E75" s="115">
        <f t="shared" si="6"/>
        <v>-3.0930000000807922E-2</v>
      </c>
      <c r="F75" s="21">
        <f t="shared" si="7"/>
        <v>2.3525</v>
      </c>
      <c r="G75" s="21">
        <f t="shared" si="7"/>
        <v>-3.0930000000807922E-2</v>
      </c>
      <c r="H75" s="21">
        <f t="shared" si="8"/>
        <v>5.5342562500000003</v>
      </c>
      <c r="I75" s="21">
        <f t="shared" si="9"/>
        <v>13.019337828125002</v>
      </c>
      <c r="J75" s="21">
        <f t="shared" si="10"/>
        <v>30.627992240664067</v>
      </c>
      <c r="K75" s="21">
        <f t="shared" si="11"/>
        <v>-7.2762825001900636E-2</v>
      </c>
      <c r="L75" s="21">
        <f t="shared" si="12"/>
        <v>-0.17117454581697125</v>
      </c>
      <c r="M75" s="21">
        <f t="shared" ca="1" si="4"/>
        <v>-3.167818270222314E-2</v>
      </c>
      <c r="N75" s="21">
        <f t="shared" ca="1" si="13"/>
        <v>5.5977735469697263E-7</v>
      </c>
      <c r="O75" s="116">
        <f t="shared" ca="1" si="14"/>
        <v>517826.66838988324</v>
      </c>
      <c r="P75" s="21">
        <f t="shared" ca="1" si="15"/>
        <v>375139.34064888454</v>
      </c>
      <c r="Q75" s="21">
        <f t="shared" ca="1" si="16"/>
        <v>15238.034862182418</v>
      </c>
      <c r="R75">
        <f t="shared" ca="1" si="5"/>
        <v>7.4818270141521759E-4</v>
      </c>
    </row>
    <row r="76" spans="1:18" x14ac:dyDescent="0.2">
      <c r="A76" s="113">
        <v>23581</v>
      </c>
      <c r="B76" s="113">
        <v>-3.0713199994352181E-2</v>
      </c>
      <c r="C76" s="113">
        <v>1</v>
      </c>
      <c r="D76" s="115">
        <f t="shared" si="6"/>
        <v>2.3580999999999999</v>
      </c>
      <c r="E76" s="115">
        <f t="shared" si="6"/>
        <v>-3.0713199994352181E-2</v>
      </c>
      <c r="F76" s="21">
        <f t="shared" si="7"/>
        <v>2.3580999999999999</v>
      </c>
      <c r="G76" s="21">
        <f t="shared" si="7"/>
        <v>-3.0713199994352181E-2</v>
      </c>
      <c r="H76" s="21">
        <f t="shared" si="8"/>
        <v>5.5606356099999994</v>
      </c>
      <c r="I76" s="21">
        <f t="shared" si="9"/>
        <v>13.112534831940998</v>
      </c>
      <c r="J76" s="21">
        <f t="shared" si="10"/>
        <v>30.920668387200067</v>
      </c>
      <c r="K76" s="21">
        <f t="shared" si="11"/>
        <v>-7.2424796906681868E-2</v>
      </c>
      <c r="L76" s="21">
        <f t="shared" si="12"/>
        <v>-0.17078491358564651</v>
      </c>
      <c r="M76" s="21">
        <f t="shared" ca="1" si="4"/>
        <v>-3.1565651911895309E-2</v>
      </c>
      <c r="N76" s="21">
        <f t="shared" ca="1" si="13"/>
        <v>7.2667427172295735E-7</v>
      </c>
      <c r="O76" s="116">
        <f t="shared" ca="1" si="14"/>
        <v>529888.26726726303</v>
      </c>
      <c r="P76" s="21">
        <f t="shared" ca="1" si="15"/>
        <v>382786.37233142345</v>
      </c>
      <c r="Q76" s="21">
        <f t="shared" ca="1" si="16"/>
        <v>15511.623421654887</v>
      </c>
      <c r="R76">
        <f t="shared" ca="1" si="5"/>
        <v>8.5245191754312888E-4</v>
      </c>
    </row>
    <row r="77" spans="1:18" x14ac:dyDescent="0.2">
      <c r="A77" s="113">
        <v>23581.5</v>
      </c>
      <c r="B77" s="113">
        <v>-3.4981799995875917E-2</v>
      </c>
      <c r="C77" s="113">
        <v>1</v>
      </c>
      <c r="D77" s="115">
        <f t="shared" si="6"/>
        <v>2.3581500000000002</v>
      </c>
      <c r="E77" s="115">
        <f t="shared" si="6"/>
        <v>-3.4981799995875917E-2</v>
      </c>
      <c r="F77" s="21">
        <f t="shared" si="7"/>
        <v>2.3581500000000002</v>
      </c>
      <c r="G77" s="21">
        <f t="shared" si="7"/>
        <v>-3.4981799995875917E-2</v>
      </c>
      <c r="H77" s="21">
        <f t="shared" si="8"/>
        <v>5.5608714225000009</v>
      </c>
      <c r="I77" s="21">
        <f t="shared" si="9"/>
        <v>13.113368944968379</v>
      </c>
      <c r="J77" s="21">
        <f t="shared" si="10"/>
        <v>30.923290977577185</v>
      </c>
      <c r="K77" s="21">
        <f t="shared" si="11"/>
        <v>-8.2492331660274795E-2</v>
      </c>
      <c r="L77" s="21">
        <f t="shared" si="12"/>
        <v>-0.19452929190467702</v>
      </c>
      <c r="M77" s="21">
        <f t="shared" ca="1" si="4"/>
        <v>-3.1564651480420342E-2</v>
      </c>
      <c r="N77" s="21">
        <f t="shared" ca="1" si="13"/>
        <v>1.1676903976680245E-5</v>
      </c>
      <c r="O77" s="116">
        <f t="shared" ca="1" si="14"/>
        <v>529994.56081388833</v>
      </c>
      <c r="P77" s="21">
        <f t="shared" ca="1" si="15"/>
        <v>382853.56769476121</v>
      </c>
      <c r="Q77" s="21">
        <f t="shared" ca="1" si="16"/>
        <v>15514.019007950035</v>
      </c>
      <c r="R77">
        <f t="shared" ca="1" si="5"/>
        <v>-3.4171485154555759E-3</v>
      </c>
    </row>
    <row r="78" spans="1:18" x14ac:dyDescent="0.2">
      <c r="A78" s="113">
        <v>23636.5</v>
      </c>
      <c r="B78" s="113">
        <v>-3.0927799991331995E-2</v>
      </c>
      <c r="C78" s="113">
        <v>1</v>
      </c>
      <c r="D78" s="115">
        <f t="shared" si="6"/>
        <v>2.3636499999999998</v>
      </c>
      <c r="E78" s="115">
        <f t="shared" si="6"/>
        <v>-3.0927799991331995E-2</v>
      </c>
      <c r="F78" s="21">
        <f t="shared" si="7"/>
        <v>2.3636499999999998</v>
      </c>
      <c r="G78" s="21">
        <f t="shared" si="7"/>
        <v>-3.0927799991331995E-2</v>
      </c>
      <c r="H78" s="21">
        <f t="shared" si="8"/>
        <v>5.5868413224999989</v>
      </c>
      <c r="I78" s="21">
        <f t="shared" si="9"/>
        <v>13.205337491927121</v>
      </c>
      <c r="J78" s="21">
        <f t="shared" si="10"/>
        <v>31.212795962793539</v>
      </c>
      <c r="K78" s="21">
        <f t="shared" si="11"/>
        <v>-7.3102494449511862E-2</v>
      </c>
      <c r="L78" s="21">
        <f t="shared" si="12"/>
        <v>-0.17278871100558871</v>
      </c>
      <c r="M78" s="21">
        <f t="shared" ca="1" si="4"/>
        <v>-3.1455069481139783E-2</v>
      </c>
      <c r="N78" s="21">
        <f t="shared" ca="1" si="13"/>
        <v>2.780131148821655E-7</v>
      </c>
      <c r="O78" s="116">
        <f t="shared" ca="1" si="14"/>
        <v>541530.75875427003</v>
      </c>
      <c r="P78" s="21">
        <f t="shared" ca="1" si="15"/>
        <v>390125.15318229003</v>
      </c>
      <c r="Q78" s="21">
        <f t="shared" ca="1" si="16"/>
        <v>15772.328600238036</v>
      </c>
      <c r="R78">
        <f t="shared" ca="1" si="5"/>
        <v>5.2726948980778843E-4</v>
      </c>
    </row>
    <row r="79" spans="1:18" x14ac:dyDescent="0.2">
      <c r="A79" s="113">
        <v>23666</v>
      </c>
      <c r="B79" s="113">
        <v>-3.4475199994631112E-2</v>
      </c>
      <c r="C79" s="113">
        <v>1</v>
      </c>
      <c r="D79" s="115">
        <f t="shared" si="6"/>
        <v>2.3666</v>
      </c>
      <c r="E79" s="115">
        <f t="shared" si="6"/>
        <v>-3.4475199994631112E-2</v>
      </c>
      <c r="F79" s="21">
        <f t="shared" si="7"/>
        <v>2.3666</v>
      </c>
      <c r="G79" s="21">
        <f t="shared" si="7"/>
        <v>-3.4475199994631112E-2</v>
      </c>
      <c r="H79" s="21">
        <f t="shared" si="8"/>
        <v>5.6007955599999999</v>
      </c>
      <c r="I79" s="21">
        <f t="shared" si="9"/>
        <v>13.254842772296</v>
      </c>
      <c r="J79" s="21">
        <f t="shared" si="10"/>
        <v>31.368910904915712</v>
      </c>
      <c r="K79" s="21">
        <f t="shared" si="11"/>
        <v>-8.1589008307293986E-2</v>
      </c>
      <c r="L79" s="21">
        <f t="shared" si="12"/>
        <v>-0.19308854706004194</v>
      </c>
      <c r="M79" s="21">
        <f t="shared" ca="1" si="4"/>
        <v>-3.1396673790552387E-2</v>
      </c>
      <c r="N79" s="21">
        <f t="shared" ca="1" si="13"/>
        <v>9.4773235891993583E-6</v>
      </c>
      <c r="O79" s="116">
        <f t="shared" ca="1" si="14"/>
        <v>547587.91296973755</v>
      </c>
      <c r="P79" s="21">
        <f t="shared" ca="1" si="15"/>
        <v>393925.61820681364</v>
      </c>
      <c r="Q79" s="21">
        <f t="shared" ca="1" si="16"/>
        <v>15906.560711855933</v>
      </c>
      <c r="R79">
        <f t="shared" ca="1" si="5"/>
        <v>-3.0785262040787242E-3</v>
      </c>
    </row>
    <row r="80" spans="1:18" x14ac:dyDescent="0.2">
      <c r="A80" s="113">
        <v>23670.5</v>
      </c>
      <c r="B80" s="113">
        <v>-2.8292599992710166E-2</v>
      </c>
      <c r="C80" s="113">
        <v>0.6</v>
      </c>
      <c r="D80" s="115">
        <f t="shared" si="6"/>
        <v>2.3670499999999999</v>
      </c>
      <c r="E80" s="115">
        <f t="shared" si="6"/>
        <v>-2.8292599992710166E-2</v>
      </c>
      <c r="F80" s="21">
        <f t="shared" si="7"/>
        <v>1.4202299999999999</v>
      </c>
      <c r="G80" s="21">
        <f t="shared" si="7"/>
        <v>-1.69755599956261E-2</v>
      </c>
      <c r="H80" s="21">
        <f t="shared" si="8"/>
        <v>3.3617554214999994</v>
      </c>
      <c r="I80" s="21">
        <f t="shared" si="9"/>
        <v>7.9574431704615733</v>
      </c>
      <c r="J80" s="21">
        <f t="shared" si="10"/>
        <v>18.835665856641068</v>
      </c>
      <c r="K80" s="21">
        <f t="shared" si="11"/>
        <v>-4.0181999287646757E-2</v>
      </c>
      <c r="L80" s="21">
        <f t="shared" si="12"/>
        <v>-9.5112801413824249E-2</v>
      </c>
      <c r="M80" s="21">
        <f t="shared" ca="1" si="4"/>
        <v>-3.1387789303674543E-2</v>
      </c>
      <c r="N80" s="21">
        <f t="shared" ca="1" si="13"/>
        <v>5.7481181224248823E-6</v>
      </c>
      <c r="O80" s="116">
        <f t="shared" ca="1" si="14"/>
        <v>197461.3288148201</v>
      </c>
      <c r="P80" s="21">
        <f t="shared" ca="1" si="15"/>
        <v>142019.68034554186</v>
      </c>
      <c r="Q80" s="21">
        <f t="shared" ca="1" si="16"/>
        <v>5733.6364044614711</v>
      </c>
      <c r="R80">
        <f t="shared" ca="1" si="5"/>
        <v>3.0951893109643774E-3</v>
      </c>
    </row>
    <row r="81" spans="1:18" x14ac:dyDescent="0.2">
      <c r="A81" s="113">
        <v>23692</v>
      </c>
      <c r="B81" s="113">
        <v>-3.8442399993073195E-2</v>
      </c>
      <c r="C81" s="113">
        <v>1</v>
      </c>
      <c r="D81" s="115">
        <f t="shared" si="6"/>
        <v>2.3692000000000002</v>
      </c>
      <c r="E81" s="115">
        <f t="shared" si="6"/>
        <v>-3.8442399993073195E-2</v>
      </c>
      <c r="F81" s="21">
        <f t="shared" si="7"/>
        <v>2.3692000000000002</v>
      </c>
      <c r="G81" s="21">
        <f t="shared" si="7"/>
        <v>-3.8442399993073195E-2</v>
      </c>
      <c r="H81" s="21">
        <f t="shared" si="8"/>
        <v>5.613108640000001</v>
      </c>
      <c r="I81" s="21">
        <f t="shared" si="9"/>
        <v>13.298576989888003</v>
      </c>
      <c r="J81" s="21">
        <f t="shared" si="10"/>
        <v>31.506988604442661</v>
      </c>
      <c r="K81" s="21">
        <f t="shared" si="11"/>
        <v>-9.1077734063589016E-2</v>
      </c>
      <c r="L81" s="21">
        <f t="shared" si="12"/>
        <v>-0.21578136754345512</v>
      </c>
      <c r="M81" s="21">
        <f t="shared" ref="M81:M135" ca="1" si="17">+E$4+E$5*D81+E$6*D81^2</f>
        <v>-3.1345426439275736E-2</v>
      </c>
      <c r="N81" s="21">
        <f t="shared" ca="1" si="13"/>
        <v>5.0367033623300529E-5</v>
      </c>
      <c r="O81" s="116">
        <f t="shared" ca="1" si="14"/>
        <v>552848.71602059656</v>
      </c>
      <c r="P81" s="21">
        <f t="shared" ca="1" si="15"/>
        <v>397216.08899782371</v>
      </c>
      <c r="Q81" s="21">
        <f t="shared" ca="1" si="16"/>
        <v>16022.320740384279</v>
      </c>
      <c r="R81">
        <f t="shared" ref="R81:R135" ca="1" si="18">+E81-M81</f>
        <v>-7.0969735537974588E-3</v>
      </c>
    </row>
    <row r="82" spans="1:18" x14ac:dyDescent="0.2">
      <c r="A82" s="113">
        <v>23698</v>
      </c>
      <c r="B82" s="113">
        <v>-3.191559999686433E-2</v>
      </c>
      <c r="C82" s="113">
        <v>1</v>
      </c>
      <c r="D82" s="115">
        <f t="shared" ref="D82:E131" si="19">A82/A$18</f>
        <v>2.3698000000000001</v>
      </c>
      <c r="E82" s="115">
        <f t="shared" si="19"/>
        <v>-3.191559999686433E-2</v>
      </c>
      <c r="F82" s="21">
        <f t="shared" ref="F82:G131" si="20">$C82*D82</f>
        <v>2.3698000000000001</v>
      </c>
      <c r="G82" s="21">
        <f t="shared" si="20"/>
        <v>-3.191559999686433E-2</v>
      </c>
      <c r="H82" s="21">
        <f t="shared" ref="H82:H136" si="21">C82*D82*D82</f>
        <v>5.6159520400000007</v>
      </c>
      <c r="I82" s="21">
        <f t="shared" ref="I82:I136" si="22">C82*D82*D82*D82</f>
        <v>13.308683144392003</v>
      </c>
      <c r="J82" s="21">
        <f t="shared" ref="J82:J136" si="23">C82*D82*D82*D82*D82</f>
        <v>31.538917315580168</v>
      </c>
      <c r="K82" s="21">
        <f t="shared" ref="K82:K136" si="24">C82*E82*D82</f>
        <v>-7.5633588872569088E-2</v>
      </c>
      <c r="L82" s="21">
        <f t="shared" ref="L82:L136" si="25">C82*E82*D82*D82</f>
        <v>-0.17923647891021424</v>
      </c>
      <c r="M82" s="21">
        <f t="shared" ca="1" si="17"/>
        <v>-3.1333629404719995E-2</v>
      </c>
      <c r="N82" s="21">
        <f t="shared" ref="N82:N136" ca="1" si="26">C82*(M82-E82)^2</f>
        <v>3.3868977012082754E-7</v>
      </c>
      <c r="O82" s="116">
        <f t="shared" ref="O82:O136" ca="1" si="27">(C82*O$1-O$2*F82+O$3*H82)^2</f>
        <v>554052.24904143997</v>
      </c>
      <c r="P82" s="21">
        <f t="shared" ref="P82:P136" ca="1" si="28">(-C82*O$2+O$4*F82-O$5*H82)^2</f>
        <v>397967.46830980456</v>
      </c>
      <c r="Q82" s="21">
        <f t="shared" ref="Q82:Q136" ca="1" si="29">+(C82*O$3-F82*O$5+H82*O$6)^2</f>
        <v>16048.692344293084</v>
      </c>
      <c r="R82">
        <f t="shared" ca="1" si="18"/>
        <v>-5.8197059214433466E-4</v>
      </c>
    </row>
    <row r="83" spans="1:18" x14ac:dyDescent="0.2">
      <c r="A83" s="113">
        <v>23698</v>
      </c>
      <c r="B83" s="113">
        <v>-3.1865599994489457E-2</v>
      </c>
      <c r="C83" s="113">
        <v>1</v>
      </c>
      <c r="D83" s="115">
        <f t="shared" si="19"/>
        <v>2.3698000000000001</v>
      </c>
      <c r="E83" s="115">
        <f t="shared" si="19"/>
        <v>-3.1865599994489457E-2</v>
      </c>
      <c r="F83" s="21">
        <f t="shared" si="20"/>
        <v>2.3698000000000001</v>
      </c>
      <c r="G83" s="21">
        <f t="shared" si="20"/>
        <v>-3.1865599994489457E-2</v>
      </c>
      <c r="H83" s="21">
        <f t="shared" si="21"/>
        <v>5.6159520400000007</v>
      </c>
      <c r="I83" s="21">
        <f t="shared" si="22"/>
        <v>13.308683144392003</v>
      </c>
      <c r="J83" s="21">
        <f t="shared" si="23"/>
        <v>31.538917315580168</v>
      </c>
      <c r="K83" s="21">
        <f t="shared" si="24"/>
        <v>-7.5515098866941119E-2</v>
      </c>
      <c r="L83" s="21">
        <f t="shared" si="25"/>
        <v>-0.17895568129487707</v>
      </c>
      <c r="M83" s="21">
        <f t="shared" ca="1" si="17"/>
        <v>-3.1333629404719995E-2</v>
      </c>
      <c r="N83" s="21">
        <f t="shared" ca="1" si="26"/>
        <v>2.8299270837966933E-7</v>
      </c>
      <c r="O83" s="116">
        <f t="shared" ca="1" si="27"/>
        <v>554052.24904143997</v>
      </c>
      <c r="P83" s="21">
        <f t="shared" ca="1" si="28"/>
        <v>397967.46830980456</v>
      </c>
      <c r="Q83" s="21">
        <f t="shared" ca="1" si="29"/>
        <v>16048.692344293084</v>
      </c>
      <c r="R83">
        <f t="shared" ca="1" si="18"/>
        <v>-5.319705897694621E-4</v>
      </c>
    </row>
    <row r="84" spans="1:18" x14ac:dyDescent="0.2">
      <c r="A84" s="113">
        <v>23756</v>
      </c>
      <c r="B84" s="113">
        <v>-3.0323199993290473E-2</v>
      </c>
      <c r="C84" s="113">
        <v>1</v>
      </c>
      <c r="D84" s="115">
        <f t="shared" si="19"/>
        <v>2.3755999999999999</v>
      </c>
      <c r="E84" s="115">
        <f t="shared" si="19"/>
        <v>-3.0323199993290473E-2</v>
      </c>
      <c r="F84" s="21">
        <f t="shared" si="20"/>
        <v>2.3755999999999999</v>
      </c>
      <c r="G84" s="21">
        <f t="shared" si="20"/>
        <v>-3.0323199993290473E-2</v>
      </c>
      <c r="H84" s="21">
        <f t="shared" si="21"/>
        <v>5.6434753600000001</v>
      </c>
      <c r="I84" s="21">
        <f t="shared" si="22"/>
        <v>13.406640065215999</v>
      </c>
      <c r="J84" s="21">
        <f t="shared" si="23"/>
        <v>31.848814138927128</v>
      </c>
      <c r="K84" s="21">
        <f t="shared" si="24"/>
        <v>-7.2035793904060841E-2</v>
      </c>
      <c r="L84" s="21">
        <f t="shared" si="25"/>
        <v>-0.17112823199848692</v>
      </c>
      <c r="M84" s="21">
        <f t="shared" ca="1" si="17"/>
        <v>-3.122015743137696E-2</v>
      </c>
      <c r="N84" s="21">
        <f t="shared" ca="1" si="26"/>
        <v>8.0453264573867512E-7</v>
      </c>
      <c r="O84" s="116">
        <f t="shared" ca="1" si="27"/>
        <v>565479.02330400818</v>
      </c>
      <c r="P84" s="21">
        <f t="shared" ca="1" si="28"/>
        <v>405074.21169549</v>
      </c>
      <c r="Q84" s="21">
        <f t="shared" ca="1" si="29"/>
        <v>16296.905980819705</v>
      </c>
      <c r="R84">
        <f t="shared" ca="1" si="18"/>
        <v>8.9695743808648754E-4</v>
      </c>
    </row>
    <row r="85" spans="1:18" x14ac:dyDescent="0.2">
      <c r="A85" s="113">
        <v>24543.5</v>
      </c>
      <c r="B85" s="113">
        <v>-2.8368200000841171E-2</v>
      </c>
      <c r="C85" s="113">
        <v>1</v>
      </c>
      <c r="D85" s="115">
        <f t="shared" si="19"/>
        <v>2.4543499999999998</v>
      </c>
      <c r="E85" s="115">
        <f t="shared" si="19"/>
        <v>-2.8368200000841171E-2</v>
      </c>
      <c r="F85" s="21">
        <f t="shared" si="20"/>
        <v>2.4543499999999998</v>
      </c>
      <c r="G85" s="21">
        <f t="shared" si="20"/>
        <v>-2.8368200000841171E-2</v>
      </c>
      <c r="H85" s="21">
        <f t="shared" si="21"/>
        <v>6.0238339224999988</v>
      </c>
      <c r="I85" s="21">
        <f t="shared" si="22"/>
        <v>14.784596787687871</v>
      </c>
      <c r="J85" s="21">
        <f t="shared" si="23"/>
        <v>36.286575125861724</v>
      </c>
      <c r="K85" s="21">
        <f t="shared" si="24"/>
        <v>-6.9625491672064527E-2</v>
      </c>
      <c r="L85" s="21">
        <f t="shared" si="25"/>
        <v>-0.17088532548533156</v>
      </c>
      <c r="M85" s="21">
        <f t="shared" ca="1" si="17"/>
        <v>-2.9781011755097134E-2</v>
      </c>
      <c r="N85" s="21">
        <f t="shared" ca="1" si="26"/>
        <v>1.9960370529638119E-6</v>
      </c>
      <c r="O85" s="116">
        <f t="shared" ca="1" si="27"/>
        <v>677153.57011785486</v>
      </c>
      <c r="P85" s="21">
        <f t="shared" ca="1" si="28"/>
        <v>469737.1581255772</v>
      </c>
      <c r="Q85" s="21">
        <f t="shared" ca="1" si="29"/>
        <v>18335.752551860725</v>
      </c>
      <c r="R85">
        <f t="shared" ca="1" si="18"/>
        <v>1.4128117542559632E-3</v>
      </c>
    </row>
    <row r="86" spans="1:18" x14ac:dyDescent="0.2">
      <c r="A86" s="113">
        <v>25720.5</v>
      </c>
      <c r="B86" s="113">
        <v>-2.6702599992859177E-2</v>
      </c>
      <c r="C86" s="113">
        <v>1</v>
      </c>
      <c r="D86" s="115">
        <f t="shared" si="19"/>
        <v>2.5720499999999999</v>
      </c>
      <c r="E86" s="115">
        <f t="shared" si="19"/>
        <v>-2.6702599992859177E-2</v>
      </c>
      <c r="F86" s="21">
        <f t="shared" si="20"/>
        <v>2.5720499999999999</v>
      </c>
      <c r="G86" s="21">
        <f t="shared" si="20"/>
        <v>-2.6702599992859177E-2</v>
      </c>
      <c r="H86" s="21">
        <f t="shared" si="21"/>
        <v>6.6154412024999996</v>
      </c>
      <c r="I86" s="21">
        <f t="shared" si="22"/>
        <v>17.015245544890124</v>
      </c>
      <c r="J86" s="21">
        <f t="shared" si="23"/>
        <v>43.76406230373464</v>
      </c>
      <c r="K86" s="21">
        <f t="shared" si="24"/>
        <v>-6.8680422311633446E-2</v>
      </c>
      <c r="L86" s="21">
        <f t="shared" si="25"/>
        <v>-0.17664948020663679</v>
      </c>
      <c r="M86" s="21">
        <f t="shared" ca="1" si="17"/>
        <v>-2.7982640286640034E-2</v>
      </c>
      <c r="N86" s="21">
        <f t="shared" ca="1" si="26"/>
        <v>1.6385031537025825E-6</v>
      </c>
      <c r="O86" s="116">
        <f t="shared" ca="1" si="27"/>
        <v>664317.11757286068</v>
      </c>
      <c r="P86" s="21">
        <f t="shared" ca="1" si="28"/>
        <v>440842.62998096959</v>
      </c>
      <c r="Q86" s="21">
        <f t="shared" ca="1" si="29"/>
        <v>16356.577986569757</v>
      </c>
      <c r="R86">
        <f t="shared" ca="1" si="18"/>
        <v>1.2800402937808569E-3</v>
      </c>
    </row>
    <row r="87" spans="1:18" x14ac:dyDescent="0.2">
      <c r="A87" s="113">
        <v>25721</v>
      </c>
      <c r="B87" s="113">
        <v>-2.867119999427814E-2</v>
      </c>
      <c r="C87" s="113">
        <v>1</v>
      </c>
      <c r="D87" s="115">
        <f t="shared" si="19"/>
        <v>2.5720999999999998</v>
      </c>
      <c r="E87" s="115">
        <f t="shared" si="19"/>
        <v>-2.867119999427814E-2</v>
      </c>
      <c r="F87" s="21">
        <f t="shared" si="20"/>
        <v>2.5720999999999998</v>
      </c>
      <c r="G87" s="21">
        <f t="shared" si="20"/>
        <v>-2.867119999427814E-2</v>
      </c>
      <c r="H87" s="21">
        <f t="shared" si="21"/>
        <v>6.6156984099999994</v>
      </c>
      <c r="I87" s="21">
        <f t="shared" si="22"/>
        <v>17.016237880360997</v>
      </c>
      <c r="J87" s="21">
        <f t="shared" si="23"/>
        <v>43.767465452076515</v>
      </c>
      <c r="K87" s="21">
        <f t="shared" si="24"/>
        <v>-7.3745193505282802E-2</v>
      </c>
      <c r="L87" s="21">
        <f t="shared" si="25"/>
        <v>-0.18968001221493788</v>
      </c>
      <c r="M87" s="21">
        <f t="shared" ca="1" si="17"/>
        <v>-2.7981966098576061E-2</v>
      </c>
      <c r="N87" s="21">
        <f t="shared" ca="1" si="26"/>
        <v>4.7504336298466486E-7</v>
      </c>
      <c r="O87" s="116">
        <f t="shared" ca="1" si="27"/>
        <v>664264.44884635287</v>
      </c>
      <c r="P87" s="21">
        <f t="shared" ca="1" si="28"/>
        <v>440798.58886686328</v>
      </c>
      <c r="Q87" s="21">
        <f t="shared" ca="1" si="29"/>
        <v>16354.517289586018</v>
      </c>
      <c r="R87">
        <f t="shared" ca="1" si="18"/>
        <v>-6.8923389570207938E-4</v>
      </c>
    </row>
    <row r="88" spans="1:18" x14ac:dyDescent="0.2">
      <c r="A88" s="113">
        <v>25785</v>
      </c>
      <c r="B88" s="113">
        <v>-2.8301999991526827E-2</v>
      </c>
      <c r="C88" s="113">
        <v>1</v>
      </c>
      <c r="D88" s="115">
        <f t="shared" si="19"/>
        <v>2.5785</v>
      </c>
      <c r="E88" s="115">
        <f t="shared" si="19"/>
        <v>-2.8301999991526827E-2</v>
      </c>
      <c r="F88" s="21">
        <f t="shared" si="20"/>
        <v>2.5785</v>
      </c>
      <c r="G88" s="21">
        <f t="shared" si="20"/>
        <v>-2.8301999991526827E-2</v>
      </c>
      <c r="H88" s="21">
        <f t="shared" si="21"/>
        <v>6.6486622500000001</v>
      </c>
      <c r="I88" s="21">
        <f t="shared" si="22"/>
        <v>17.143575611625</v>
      </c>
      <c r="J88" s="21">
        <f t="shared" si="23"/>
        <v>44.20470971457506</v>
      </c>
      <c r="K88" s="21">
        <f t="shared" si="24"/>
        <v>-7.2976706978151923E-2</v>
      </c>
      <c r="L88" s="21">
        <f t="shared" si="25"/>
        <v>-0.18817043894316474</v>
      </c>
      <c r="M88" s="21">
        <f t="shared" ca="1" si="17"/>
        <v>-2.7896299487849607E-2</v>
      </c>
      <c r="N88" s="21">
        <f t="shared" ca="1" si="26"/>
        <v>1.6459289868394991E-7</v>
      </c>
      <c r="O88" s="116">
        <f t="shared" ca="1" si="27"/>
        <v>657210.58366740635</v>
      </c>
      <c r="P88" s="21">
        <f t="shared" ca="1" si="28"/>
        <v>434956.85913100385</v>
      </c>
      <c r="Q88" s="21">
        <f t="shared" ca="1" si="29"/>
        <v>16083.169675824633</v>
      </c>
      <c r="R88">
        <f t="shared" ca="1" si="18"/>
        <v>-4.0570050367721988E-4</v>
      </c>
    </row>
    <row r="89" spans="1:18" x14ac:dyDescent="0.2">
      <c r="A89" s="113">
        <v>25785.5</v>
      </c>
      <c r="B89" s="113">
        <v>-2.7170599998498801E-2</v>
      </c>
      <c r="C89" s="113">
        <v>1</v>
      </c>
      <c r="D89" s="115">
        <f t="shared" si="19"/>
        <v>2.5785499999999999</v>
      </c>
      <c r="E89" s="115">
        <f t="shared" si="19"/>
        <v>-2.7170599998498801E-2</v>
      </c>
      <c r="F89" s="21">
        <f t="shared" si="20"/>
        <v>2.5785499999999999</v>
      </c>
      <c r="G89" s="21">
        <f t="shared" si="20"/>
        <v>-2.7170599998498801E-2</v>
      </c>
      <c r="H89" s="21">
        <f t="shared" si="21"/>
        <v>6.6489201024999991</v>
      </c>
      <c r="I89" s="21">
        <f t="shared" si="22"/>
        <v>17.144572930301372</v>
      </c>
      <c r="J89" s="21">
        <f t="shared" si="23"/>
        <v>44.208138529428602</v>
      </c>
      <c r="K89" s="21">
        <f t="shared" si="24"/>
        <v>-7.0060750626129084E-2</v>
      </c>
      <c r="L89" s="21">
        <f t="shared" si="25"/>
        <v>-0.18065514852700515</v>
      </c>
      <c r="M89" s="21">
        <f t="shared" ca="1" si="17"/>
        <v>-2.7895635135121E-2</v>
      </c>
      <c r="N89" s="21">
        <f t="shared" ca="1" si="26"/>
        <v>5.2567594933677014E-7</v>
      </c>
      <c r="O89" s="116">
        <f t="shared" ca="1" si="27"/>
        <v>657153.04974200344</v>
      </c>
      <c r="P89" s="21">
        <f t="shared" ca="1" si="28"/>
        <v>434909.63503932935</v>
      </c>
      <c r="Q89" s="21">
        <f t="shared" ca="1" si="29"/>
        <v>16080.99114283615</v>
      </c>
      <c r="R89">
        <f t="shared" ca="1" si="18"/>
        <v>7.2503513662219854E-4</v>
      </c>
    </row>
    <row r="90" spans="1:18" x14ac:dyDescent="0.2">
      <c r="A90" s="113">
        <v>25892</v>
      </c>
      <c r="B90" s="113">
        <v>-2.9282399991643615E-2</v>
      </c>
      <c r="C90" s="113">
        <v>1</v>
      </c>
      <c r="D90" s="115">
        <f t="shared" si="19"/>
        <v>2.5891999999999999</v>
      </c>
      <c r="E90" s="115">
        <f t="shared" si="19"/>
        <v>-2.9282399991643615E-2</v>
      </c>
      <c r="F90" s="21">
        <f t="shared" si="20"/>
        <v>2.5891999999999999</v>
      </c>
      <c r="G90" s="21">
        <f t="shared" si="20"/>
        <v>-2.9282399991643615E-2</v>
      </c>
      <c r="H90" s="21">
        <f t="shared" si="21"/>
        <v>6.7039566399999995</v>
      </c>
      <c r="I90" s="21">
        <f t="shared" si="22"/>
        <v>17.357884532287997</v>
      </c>
      <c r="J90" s="21">
        <f t="shared" si="23"/>
        <v>44.943034631000081</v>
      </c>
      <c r="K90" s="21">
        <f t="shared" si="24"/>
        <v>-7.5817990058363649E-2</v>
      </c>
      <c r="L90" s="21">
        <f t="shared" si="25"/>
        <v>-0.19630793985911515</v>
      </c>
      <c r="M90" s="21">
        <f t="shared" ca="1" si="17"/>
        <v>-2.7755865656082027E-2</v>
      </c>
      <c r="N90" s="21">
        <f t="shared" ca="1" si="26"/>
        <v>2.3303070776484606E-6</v>
      </c>
      <c r="O90" s="116">
        <f t="shared" ca="1" si="27"/>
        <v>644055.05538444384</v>
      </c>
      <c r="P90" s="21">
        <f t="shared" ca="1" si="28"/>
        <v>424302.18875641277</v>
      </c>
      <c r="Q90" s="21">
        <f t="shared" ca="1" si="29"/>
        <v>15596.805560108536</v>
      </c>
      <c r="R90">
        <f t="shared" ca="1" si="18"/>
        <v>-1.5265343355615885E-3</v>
      </c>
    </row>
    <row r="91" spans="1:18" x14ac:dyDescent="0.2">
      <c r="A91" s="113">
        <v>25954.5</v>
      </c>
      <c r="B91" s="113">
        <v>-2.6957399997627363E-2</v>
      </c>
      <c r="C91" s="113">
        <v>1</v>
      </c>
      <c r="D91" s="115">
        <f t="shared" si="19"/>
        <v>2.59545</v>
      </c>
      <c r="E91" s="115">
        <f t="shared" si="19"/>
        <v>-2.6957399997627363E-2</v>
      </c>
      <c r="F91" s="21">
        <f t="shared" si="20"/>
        <v>2.59545</v>
      </c>
      <c r="G91" s="21">
        <f t="shared" si="20"/>
        <v>-2.6957399997627363E-2</v>
      </c>
      <c r="H91" s="21">
        <f t="shared" si="21"/>
        <v>6.7363607024999999</v>
      </c>
      <c r="I91" s="21">
        <f t="shared" si="22"/>
        <v>17.483887385303625</v>
      </c>
      <c r="J91" s="21">
        <f t="shared" si="23"/>
        <v>45.378555514186296</v>
      </c>
      <c r="K91" s="21">
        <f t="shared" si="24"/>
        <v>-6.9966583823841938E-2</v>
      </c>
      <c r="L91" s="21">
        <f t="shared" si="25"/>
        <v>-0.18159476998559057</v>
      </c>
      <c r="M91" s="21">
        <f t="shared" ca="1" si="17"/>
        <v>-2.767545194539224E-2</v>
      </c>
      <c r="N91" s="21">
        <f t="shared" ca="1" si="26"/>
        <v>5.1559859968893476E-7</v>
      </c>
      <c r="O91" s="116">
        <f t="shared" ca="1" si="27"/>
        <v>635600.51952157286</v>
      </c>
      <c r="P91" s="21">
        <f t="shared" ca="1" si="28"/>
        <v>417579.86549647449</v>
      </c>
      <c r="Q91" s="21">
        <f t="shared" ca="1" si="29"/>
        <v>15294.516412740435</v>
      </c>
      <c r="R91">
        <f t="shared" ca="1" si="18"/>
        <v>7.180519477648778E-4</v>
      </c>
    </row>
    <row r="92" spans="1:18" x14ac:dyDescent="0.2">
      <c r="A92" s="113">
        <v>27768</v>
      </c>
      <c r="B92" s="113">
        <v>-2.646959999401588E-2</v>
      </c>
      <c r="C92" s="113">
        <v>1</v>
      </c>
      <c r="D92" s="115">
        <f t="shared" si="19"/>
        <v>2.7768000000000002</v>
      </c>
      <c r="E92" s="115">
        <f t="shared" si="19"/>
        <v>-2.646959999401588E-2</v>
      </c>
      <c r="F92" s="21">
        <f t="shared" si="20"/>
        <v>2.7768000000000002</v>
      </c>
      <c r="G92" s="21">
        <f t="shared" si="20"/>
        <v>-2.646959999401588E-2</v>
      </c>
      <c r="H92" s="21">
        <f t="shared" si="21"/>
        <v>7.7106182400000005</v>
      </c>
      <c r="I92" s="21">
        <f t="shared" si="22"/>
        <v>21.410844728832004</v>
      </c>
      <c r="J92" s="21">
        <f t="shared" si="23"/>
        <v>59.453633643020709</v>
      </c>
      <c r="K92" s="21">
        <f t="shared" si="24"/>
        <v>-7.35007852633833E-2</v>
      </c>
      <c r="L92" s="21">
        <f t="shared" si="25"/>
        <v>-0.20409698051936276</v>
      </c>
      <c r="M92" s="21">
        <f t="shared" ca="1" si="17"/>
        <v>-2.5860943687409488E-2</v>
      </c>
      <c r="N92" s="21">
        <f t="shared" ca="1" si="26"/>
        <v>3.7046249957173444E-7</v>
      </c>
      <c r="O92" s="116">
        <f t="shared" ca="1" si="27"/>
        <v>226986.3882451274</v>
      </c>
      <c r="P92" s="21">
        <f t="shared" ca="1" si="28"/>
        <v>127303.49546056257</v>
      </c>
      <c r="Q92" s="21">
        <f t="shared" ca="1" si="29"/>
        <v>3633.5622355899482</v>
      </c>
      <c r="R92">
        <f t="shared" ca="1" si="18"/>
        <v>-6.0865630660639214E-4</v>
      </c>
    </row>
    <row r="93" spans="1:18" x14ac:dyDescent="0.2">
      <c r="A93" s="113">
        <v>27885</v>
      </c>
      <c r="B93" s="113">
        <v>-2.5801999996474478E-2</v>
      </c>
      <c r="C93" s="113">
        <v>1</v>
      </c>
      <c r="D93" s="115">
        <f t="shared" si="19"/>
        <v>2.7885</v>
      </c>
      <c r="E93" s="115">
        <f t="shared" si="19"/>
        <v>-2.5801999996474478E-2</v>
      </c>
      <c r="F93" s="21">
        <f t="shared" si="20"/>
        <v>2.7885</v>
      </c>
      <c r="G93" s="21">
        <f t="shared" si="20"/>
        <v>-2.5801999996474478E-2</v>
      </c>
      <c r="H93" s="21">
        <f t="shared" si="21"/>
        <v>7.7757322499999999</v>
      </c>
      <c r="I93" s="21">
        <f t="shared" si="22"/>
        <v>21.682629379125</v>
      </c>
      <c r="J93" s="21">
        <f t="shared" si="23"/>
        <v>60.462012023690065</v>
      </c>
      <c r="K93" s="21">
        <f t="shared" si="24"/>
        <v>-7.1948876990169081E-2</v>
      </c>
      <c r="L93" s="21">
        <f t="shared" si="25"/>
        <v>-0.20062944348708647</v>
      </c>
      <c r="M93" s="21">
        <f t="shared" ca="1" si="17"/>
        <v>-2.5778320381845063E-2</v>
      </c>
      <c r="N93" s="21">
        <f t="shared" ca="1" si="26"/>
        <v>5.6072414899762758E-10</v>
      </c>
      <c r="O93" s="116">
        <f t="shared" ca="1" si="27"/>
        <v>197682.2741079375</v>
      </c>
      <c r="P93" s="21">
        <f t="shared" ca="1" si="28"/>
        <v>108169.043642189</v>
      </c>
      <c r="Q93" s="21">
        <f t="shared" ca="1" si="29"/>
        <v>2951.0346058833306</v>
      </c>
      <c r="R93">
        <f t="shared" ca="1" si="18"/>
        <v>-2.367961462941548E-5</v>
      </c>
    </row>
    <row r="94" spans="1:18" x14ac:dyDescent="0.2">
      <c r="A94" s="113">
        <v>28153.5</v>
      </c>
      <c r="B94" s="113">
        <v>-2.4820200000249315E-2</v>
      </c>
      <c r="C94" s="113">
        <v>1</v>
      </c>
      <c r="D94" s="115">
        <f t="shared" si="19"/>
        <v>2.81535</v>
      </c>
      <c r="E94" s="115">
        <f t="shared" si="19"/>
        <v>-2.4820200000249315E-2</v>
      </c>
      <c r="F94" s="21">
        <f t="shared" si="20"/>
        <v>2.81535</v>
      </c>
      <c r="G94" s="21">
        <f t="shared" si="20"/>
        <v>-2.4820200000249315E-2</v>
      </c>
      <c r="H94" s="21">
        <f t="shared" si="21"/>
        <v>7.9261956224999999</v>
      </c>
      <c r="I94" s="21">
        <f t="shared" si="22"/>
        <v>22.315014845805376</v>
      </c>
      <c r="J94" s="21">
        <f t="shared" si="23"/>
        <v>62.824577046138167</v>
      </c>
      <c r="K94" s="21">
        <f t="shared" si="24"/>
        <v>-6.9877550070701913E-2</v>
      </c>
      <c r="L94" s="21">
        <f t="shared" si="25"/>
        <v>-0.19672976059155065</v>
      </c>
      <c r="M94" s="21">
        <f t="shared" ca="1" si="17"/>
        <v>-2.5604493799910991E-2</v>
      </c>
      <c r="N94" s="21">
        <f t="shared" ca="1" si="26"/>
        <v>6.1511676418774843E-7</v>
      </c>
      <c r="O94" s="116">
        <f t="shared" ca="1" si="27"/>
        <v>134326.39532520983</v>
      </c>
      <c r="P94" s="21">
        <f t="shared" ca="1" si="28"/>
        <v>67922.478811112902</v>
      </c>
      <c r="Q94" s="21">
        <f t="shared" ca="1" si="29"/>
        <v>1584.1225346979832</v>
      </c>
      <c r="R94">
        <f t="shared" ca="1" si="18"/>
        <v>7.8429379966167556E-4</v>
      </c>
    </row>
    <row r="95" spans="1:18" x14ac:dyDescent="0.2">
      <c r="A95" s="113">
        <v>28937.5</v>
      </c>
      <c r="B95" s="113">
        <v>-2.2774999997636769E-2</v>
      </c>
      <c r="C95" s="113">
        <v>1</v>
      </c>
      <c r="D95" s="115">
        <f t="shared" si="19"/>
        <v>2.8937499999999998</v>
      </c>
      <c r="E95" s="115">
        <f t="shared" si="19"/>
        <v>-2.2774999997636769E-2</v>
      </c>
      <c r="F95" s="21">
        <f t="shared" si="20"/>
        <v>2.8937499999999998</v>
      </c>
      <c r="G95" s="21">
        <f t="shared" si="20"/>
        <v>-2.2774999997636769E-2</v>
      </c>
      <c r="H95" s="21">
        <f t="shared" si="21"/>
        <v>8.3737890624999984</v>
      </c>
      <c r="I95" s="21">
        <f t="shared" si="22"/>
        <v>24.23165209960937</v>
      </c>
      <c r="J95" s="21">
        <f t="shared" si="23"/>
        <v>70.120343263244607</v>
      </c>
      <c r="K95" s="21">
        <f t="shared" si="24"/>
        <v>-6.59051562431614E-2</v>
      </c>
      <c r="L95" s="21">
        <f t="shared" si="25"/>
        <v>-0.19071304587864829</v>
      </c>
      <c r="M95" s="21">
        <f t="shared" ca="1" si="17"/>
        <v>-2.5222758327516748E-2</v>
      </c>
      <c r="N95" s="21">
        <f t="shared" ca="1" si="26"/>
        <v>5.9915208414968228E-6</v>
      </c>
      <c r="O95" s="116">
        <f t="shared" ca="1" si="27"/>
        <v>9567.6341120613342</v>
      </c>
      <c r="P95" s="21">
        <f t="shared" ca="1" si="28"/>
        <v>758.34456278642699</v>
      </c>
      <c r="Q95" s="21">
        <f t="shared" ca="1" si="29"/>
        <v>88.728174672316698</v>
      </c>
      <c r="R95">
        <f t="shared" ca="1" si="18"/>
        <v>2.4477583298799788E-3</v>
      </c>
    </row>
    <row r="96" spans="1:18" x14ac:dyDescent="0.2">
      <c r="A96" s="113">
        <v>28941</v>
      </c>
      <c r="B96" s="113">
        <v>-2.5945199995476287E-2</v>
      </c>
      <c r="C96" s="113">
        <v>1</v>
      </c>
      <c r="D96" s="115">
        <f t="shared" si="19"/>
        <v>2.8940999999999999</v>
      </c>
      <c r="E96" s="115">
        <f t="shared" si="19"/>
        <v>-2.5945199995476287E-2</v>
      </c>
      <c r="F96" s="21">
        <f t="shared" si="20"/>
        <v>2.8940999999999999</v>
      </c>
      <c r="G96" s="21">
        <f t="shared" si="20"/>
        <v>-2.5945199995476287E-2</v>
      </c>
      <c r="H96" s="21">
        <f t="shared" si="21"/>
        <v>8.3758148099999996</v>
      </c>
      <c r="I96" s="21">
        <f t="shared" si="22"/>
        <v>24.240445641620997</v>
      </c>
      <c r="J96" s="21">
        <f t="shared" si="23"/>
        <v>70.15427373141533</v>
      </c>
      <c r="K96" s="21">
        <f t="shared" si="24"/>
        <v>-7.5088003306907916E-2</v>
      </c>
      <c r="L96" s="21">
        <f t="shared" si="25"/>
        <v>-0.21731219037052218</v>
      </c>
      <c r="M96" s="21">
        <f t="shared" ca="1" si="17"/>
        <v>-2.5221474440340924E-2</v>
      </c>
      <c r="N96" s="21">
        <f t="shared" ca="1" si="26"/>
        <v>5.2377867915598897E-7</v>
      </c>
      <c r="O96" s="116">
        <f t="shared" ca="1" si="27"/>
        <v>9308.2151671715565</v>
      </c>
      <c r="P96" s="21">
        <f t="shared" ca="1" si="28"/>
        <v>696.1594017615912</v>
      </c>
      <c r="Q96" s="21">
        <f t="shared" ca="1" si="29"/>
        <v>93.355528403374535</v>
      </c>
      <c r="R96">
        <f t="shared" ca="1" si="18"/>
        <v>-7.2372555513536274E-4</v>
      </c>
    </row>
    <row r="97" spans="1:18" x14ac:dyDescent="0.2">
      <c r="A97" s="113">
        <v>28999</v>
      </c>
      <c r="B97" s="113">
        <v>-2.5662799998826813E-2</v>
      </c>
      <c r="C97" s="113">
        <v>1</v>
      </c>
      <c r="D97" s="115">
        <f t="shared" si="19"/>
        <v>2.8999000000000001</v>
      </c>
      <c r="E97" s="115">
        <f t="shared" si="19"/>
        <v>-2.5662799998826813E-2</v>
      </c>
      <c r="F97" s="21">
        <f t="shared" si="20"/>
        <v>2.8999000000000001</v>
      </c>
      <c r="G97" s="21">
        <f t="shared" si="20"/>
        <v>-2.5662799998826813E-2</v>
      </c>
      <c r="H97" s="21">
        <f t="shared" si="21"/>
        <v>8.4094200100000016</v>
      </c>
      <c r="I97" s="21">
        <f t="shared" si="22"/>
        <v>24.386477086999005</v>
      </c>
      <c r="J97" s="21">
        <f t="shared" si="23"/>
        <v>70.71834490458842</v>
      </c>
      <c r="K97" s="21">
        <f t="shared" si="24"/>
        <v>-7.4419553716597878E-2</v>
      </c>
      <c r="L97" s="21">
        <f t="shared" si="25"/>
        <v>-0.21580926382276219</v>
      </c>
      <c r="M97" s="21">
        <f t="shared" ca="1" si="17"/>
        <v>-2.5200742512630936E-2</v>
      </c>
      <c r="N97" s="21">
        <f t="shared" ca="1" si="26"/>
        <v>2.1349712054965311E-7</v>
      </c>
      <c r="O97" s="116">
        <f t="shared" ca="1" si="27"/>
        <v>5502.2967879439766</v>
      </c>
      <c r="P97" s="21">
        <f t="shared" ca="1" si="28"/>
        <v>50.814643147354168</v>
      </c>
      <c r="Q97" s="21">
        <f t="shared" ca="1" si="29"/>
        <v>187.968328254639</v>
      </c>
      <c r="R97">
        <f t="shared" ca="1" si="18"/>
        <v>-4.6205748619587705E-4</v>
      </c>
    </row>
    <row r="98" spans="1:18" x14ac:dyDescent="0.2">
      <c r="A98" s="113">
        <v>29952.5</v>
      </c>
      <c r="B98" s="113">
        <v>-2.4882999990950339E-2</v>
      </c>
      <c r="C98" s="113">
        <v>1</v>
      </c>
      <c r="D98" s="115">
        <f t="shared" si="19"/>
        <v>2.99525</v>
      </c>
      <c r="E98" s="115">
        <f t="shared" si="19"/>
        <v>-2.4882999990950339E-2</v>
      </c>
      <c r="F98" s="21">
        <f t="shared" si="20"/>
        <v>2.99525</v>
      </c>
      <c r="G98" s="21">
        <f t="shared" si="20"/>
        <v>-2.4882999990950339E-2</v>
      </c>
      <c r="H98" s="21">
        <f t="shared" si="21"/>
        <v>8.9715225625000006</v>
      </c>
      <c r="I98" s="21">
        <f t="shared" si="22"/>
        <v>26.871952955328126</v>
      </c>
      <c r="J98" s="21">
        <f t="shared" si="23"/>
        <v>80.488217089446565</v>
      </c>
      <c r="K98" s="21">
        <f t="shared" si="24"/>
        <v>-7.4530805722894E-2</v>
      </c>
      <c r="L98" s="21">
        <f t="shared" si="25"/>
        <v>-0.22323839584149824</v>
      </c>
      <c r="M98" s="21">
        <f t="shared" ca="1" si="17"/>
        <v>-2.5006984044112224E-2</v>
      </c>
      <c r="N98" s="21">
        <f t="shared" ca="1" si="26"/>
        <v>1.5372045438449179E-8</v>
      </c>
      <c r="O98" s="116">
        <f t="shared" ca="1" si="27"/>
        <v>115552.06348922929</v>
      </c>
      <c r="P98" s="21">
        <f t="shared" ca="1" si="28"/>
        <v>121710.04514378816</v>
      </c>
      <c r="Q98" s="21">
        <f t="shared" ca="1" si="29"/>
        <v>7783.8923063472948</v>
      </c>
      <c r="R98">
        <f t="shared" ca="1" si="18"/>
        <v>1.2398405316188521E-4</v>
      </c>
    </row>
    <row r="99" spans="1:18" x14ac:dyDescent="0.2">
      <c r="A99" s="113">
        <v>29953</v>
      </c>
      <c r="B99" s="113">
        <v>-2.3751599997922312E-2</v>
      </c>
      <c r="C99" s="113">
        <v>1</v>
      </c>
      <c r="D99" s="115">
        <f t="shared" si="19"/>
        <v>2.9952999999999999</v>
      </c>
      <c r="E99" s="115">
        <f t="shared" si="19"/>
        <v>-2.3751599997922312E-2</v>
      </c>
      <c r="F99" s="21">
        <f t="shared" si="20"/>
        <v>2.9952999999999999</v>
      </c>
      <c r="G99" s="21">
        <f t="shared" si="20"/>
        <v>-2.3751599997922312E-2</v>
      </c>
      <c r="H99" s="21">
        <f t="shared" si="21"/>
        <v>8.9718220899999999</v>
      </c>
      <c r="I99" s="21">
        <f t="shared" si="22"/>
        <v>26.873298706177</v>
      </c>
      <c r="J99" s="21">
        <f t="shared" si="23"/>
        <v>80.493591614611958</v>
      </c>
      <c r="K99" s="21">
        <f t="shared" si="24"/>
        <v>-7.1143167473776706E-2</v>
      </c>
      <c r="L99" s="21">
        <f t="shared" si="25"/>
        <v>-0.21309512953420334</v>
      </c>
      <c r="M99" s="21">
        <f t="shared" ca="1" si="17"/>
        <v>-2.5006955176036655E-2</v>
      </c>
      <c r="N99" s="21">
        <f t="shared" ca="1" si="26"/>
        <v>1.5759166232184922E-6</v>
      </c>
      <c r="O99" s="116">
        <f t="shared" ca="1" si="27"/>
        <v>115715.71682104199</v>
      </c>
      <c r="P99" s="21">
        <f t="shared" ca="1" si="28"/>
        <v>121853.94793572502</v>
      </c>
      <c r="Q99" s="21">
        <f t="shared" ca="1" si="29"/>
        <v>7791.4843418049441</v>
      </c>
      <c r="R99">
        <f t="shared" ca="1" si="18"/>
        <v>1.2553551781143424E-3</v>
      </c>
    </row>
    <row r="100" spans="1:18" x14ac:dyDescent="0.2">
      <c r="A100" s="113">
        <v>30040.5</v>
      </c>
      <c r="B100" s="113">
        <v>-2.5126599997747689E-2</v>
      </c>
      <c r="C100" s="113">
        <v>1</v>
      </c>
      <c r="D100" s="115">
        <f t="shared" si="19"/>
        <v>3.0040499999999999</v>
      </c>
      <c r="E100" s="115">
        <f t="shared" si="19"/>
        <v>-2.5126599997747689E-2</v>
      </c>
      <c r="F100" s="21">
        <f t="shared" si="20"/>
        <v>3.0040499999999999</v>
      </c>
      <c r="G100" s="21">
        <f t="shared" si="20"/>
        <v>-2.5126599997747689E-2</v>
      </c>
      <c r="H100" s="21">
        <f t="shared" si="21"/>
        <v>9.0243164024999984</v>
      </c>
      <c r="I100" s="21">
        <f t="shared" si="22"/>
        <v>27.109497688930119</v>
      </c>
      <c r="J100" s="21">
        <f t="shared" si="23"/>
        <v>81.438286532430524</v>
      </c>
      <c r="K100" s="21">
        <f t="shared" si="24"/>
        <v>-7.5481562723233947E-2</v>
      </c>
      <c r="L100" s="21">
        <f t="shared" si="25"/>
        <v>-0.22675038849873094</v>
      </c>
      <c r="M100" s="21">
        <f t="shared" ca="1" si="17"/>
        <v>-2.5003077403624535E-2</v>
      </c>
      <c r="N100" s="21">
        <f t="shared" ca="1" si="26"/>
        <v>1.525783125891353E-8</v>
      </c>
      <c r="O100" s="116">
        <f t="shared" ca="1" si="27"/>
        <v>146428.41513870185</v>
      </c>
      <c r="P100" s="21">
        <f t="shared" ca="1" si="28"/>
        <v>148588.84730800433</v>
      </c>
      <c r="Q100" s="21">
        <f t="shared" ca="1" si="29"/>
        <v>9189.2712286148126</v>
      </c>
      <c r="R100">
        <f t="shared" ca="1" si="18"/>
        <v>-1.2352259412315436E-4</v>
      </c>
    </row>
    <row r="101" spans="1:18" x14ac:dyDescent="0.2">
      <c r="A101" s="113">
        <v>30040.5</v>
      </c>
      <c r="B101" s="113">
        <v>-2.4926599995524157E-2</v>
      </c>
      <c r="C101" s="113">
        <v>1</v>
      </c>
      <c r="D101" s="115">
        <f t="shared" si="19"/>
        <v>3.0040499999999999</v>
      </c>
      <c r="E101" s="115">
        <f t="shared" si="19"/>
        <v>-2.4926599995524157E-2</v>
      </c>
      <c r="F101" s="21">
        <f t="shared" si="20"/>
        <v>3.0040499999999999</v>
      </c>
      <c r="G101" s="21">
        <f t="shared" si="20"/>
        <v>-2.4926599995524157E-2</v>
      </c>
      <c r="H101" s="21">
        <f t="shared" si="21"/>
        <v>9.0243164024999984</v>
      </c>
      <c r="I101" s="21">
        <f t="shared" si="22"/>
        <v>27.109497688930119</v>
      </c>
      <c r="J101" s="21">
        <f t="shared" si="23"/>
        <v>81.438286532430524</v>
      </c>
      <c r="K101" s="21">
        <f t="shared" si="24"/>
        <v>-7.4880752716554339E-2</v>
      </c>
      <c r="L101" s="21">
        <f t="shared" si="25"/>
        <v>-0.22494552519816505</v>
      </c>
      <c r="M101" s="21">
        <f t="shared" ca="1" si="17"/>
        <v>-2.5003077403624535E-2</v>
      </c>
      <c r="N101" s="21">
        <f t="shared" ca="1" si="26"/>
        <v>5.8487939497518066E-9</v>
      </c>
      <c r="O101" s="116">
        <f t="shared" ca="1" si="27"/>
        <v>146428.41513870185</v>
      </c>
      <c r="P101" s="21">
        <f t="shared" ca="1" si="28"/>
        <v>148588.84730800433</v>
      </c>
      <c r="Q101" s="21">
        <f t="shared" ca="1" si="29"/>
        <v>9189.2712286148126</v>
      </c>
      <c r="R101">
        <f t="shared" ca="1" si="18"/>
        <v>7.6477408100378286E-5</v>
      </c>
    </row>
    <row r="102" spans="1:18" x14ac:dyDescent="0.2">
      <c r="A102" s="113">
        <v>30082</v>
      </c>
      <c r="B102" s="113">
        <v>-2.6850399997783825E-2</v>
      </c>
      <c r="C102" s="113">
        <v>1</v>
      </c>
      <c r="D102" s="115">
        <f t="shared" si="19"/>
        <v>3.0082</v>
      </c>
      <c r="E102" s="115">
        <f t="shared" si="19"/>
        <v>-2.6850399997783825E-2</v>
      </c>
      <c r="F102" s="21">
        <f t="shared" si="20"/>
        <v>3.0082</v>
      </c>
      <c r="G102" s="21">
        <f t="shared" si="20"/>
        <v>-2.6850399997783825E-2</v>
      </c>
      <c r="H102" s="21">
        <f t="shared" si="21"/>
        <v>9.0492672400000007</v>
      </c>
      <c r="I102" s="21">
        <f t="shared" si="22"/>
        <v>27.222005711368002</v>
      </c>
      <c r="J102" s="21">
        <f t="shared" si="23"/>
        <v>81.88923758093722</v>
      </c>
      <c r="K102" s="21">
        <f t="shared" si="24"/>
        <v>-8.0771373273333308E-2</v>
      </c>
      <c r="L102" s="21">
        <f t="shared" si="25"/>
        <v>-0.24297644508084126</v>
      </c>
      <c r="M102" s="21">
        <f t="shared" ca="1" si="17"/>
        <v>-2.5002054564401355E-2</v>
      </c>
      <c r="N102" s="21">
        <f t="shared" ca="1" si="26"/>
        <v>3.4163808411058311E-6</v>
      </c>
      <c r="O102" s="116">
        <f t="shared" ca="1" si="27"/>
        <v>162469.74897987046</v>
      </c>
      <c r="P102" s="21">
        <f t="shared" ca="1" si="28"/>
        <v>162371.43567401954</v>
      </c>
      <c r="Q102" s="21">
        <f t="shared" ca="1" si="29"/>
        <v>9901.315766189824</v>
      </c>
      <c r="R102">
        <f t="shared" ca="1" si="18"/>
        <v>-1.84834543338247E-3</v>
      </c>
    </row>
    <row r="103" spans="1:18" x14ac:dyDescent="0.2">
      <c r="A103" s="113">
        <v>31111.5</v>
      </c>
      <c r="B103" s="113">
        <v>-2.6097799993294757E-2</v>
      </c>
      <c r="C103" s="113">
        <v>1</v>
      </c>
      <c r="D103" s="115">
        <f t="shared" si="19"/>
        <v>3.1111499999999999</v>
      </c>
      <c r="E103" s="115">
        <f t="shared" si="19"/>
        <v>-2.6097799993294757E-2</v>
      </c>
      <c r="F103" s="21">
        <f t="shared" si="20"/>
        <v>3.1111499999999999</v>
      </c>
      <c r="G103" s="21">
        <f t="shared" si="20"/>
        <v>-2.6097799993294757E-2</v>
      </c>
      <c r="H103" s="21">
        <f t="shared" si="21"/>
        <v>9.6792543224999985</v>
      </c>
      <c r="I103" s="21">
        <f t="shared" si="22"/>
        <v>30.113612085445869</v>
      </c>
      <c r="J103" s="21">
        <f t="shared" si="23"/>
        <v>93.687964239634908</v>
      </c>
      <c r="K103" s="21">
        <f t="shared" si="24"/>
        <v>-8.1194170449138986E-2</v>
      </c>
      <c r="L103" s="21">
        <f t="shared" si="25"/>
        <v>-0.25260724339283874</v>
      </c>
      <c r="M103" s="21">
        <f t="shared" ca="1" si="17"/>
        <v>-2.5144810783633453E-2</v>
      </c>
      <c r="N103" s="21">
        <f t="shared" ca="1" si="26"/>
        <v>9.0818843373087595E-7</v>
      </c>
      <c r="O103" s="116">
        <f t="shared" ca="1" si="27"/>
        <v>928925.49582075223</v>
      </c>
      <c r="P103" s="21">
        <f t="shared" ca="1" si="28"/>
        <v>777375.52638332406</v>
      </c>
      <c r="Q103" s="21">
        <f t="shared" ca="1" si="29"/>
        <v>39611.973164920077</v>
      </c>
      <c r="R103">
        <f t="shared" ca="1" si="18"/>
        <v>-9.5298920966130352E-4</v>
      </c>
    </row>
    <row r="104" spans="1:18" x14ac:dyDescent="0.2">
      <c r="A104" s="113">
        <v>31997</v>
      </c>
      <c r="B104" s="113">
        <v>-2.552839999407297E-2</v>
      </c>
      <c r="C104" s="113">
        <v>1</v>
      </c>
      <c r="D104" s="115">
        <f t="shared" si="19"/>
        <v>3.1997</v>
      </c>
      <c r="E104" s="115">
        <f t="shared" si="19"/>
        <v>-2.552839999407297E-2</v>
      </c>
      <c r="F104" s="21">
        <f t="shared" si="20"/>
        <v>3.1997</v>
      </c>
      <c r="G104" s="21">
        <f t="shared" si="20"/>
        <v>-2.552839999407297E-2</v>
      </c>
      <c r="H104" s="21">
        <f t="shared" si="21"/>
        <v>10.23808009</v>
      </c>
      <c r="I104" s="21">
        <f t="shared" si="22"/>
        <v>32.758784863972998</v>
      </c>
      <c r="J104" s="21">
        <f t="shared" si="23"/>
        <v>104.81828392925441</v>
      </c>
      <c r="K104" s="21">
        <f t="shared" si="24"/>
        <v>-8.168322146103528E-2</v>
      </c>
      <c r="L104" s="21">
        <f t="shared" si="25"/>
        <v>-0.26136180370887457</v>
      </c>
      <c r="M104" s="21">
        <f t="shared" ca="1" si="17"/>
        <v>-2.5526174318734107E-2</v>
      </c>
      <c r="N104" s="21">
        <f t="shared" ca="1" si="26"/>
        <v>4.9536307140218336E-12</v>
      </c>
      <c r="O104" s="116">
        <f t="shared" ca="1" si="27"/>
        <v>2339618.7603650708</v>
      </c>
      <c r="P104" s="21">
        <f t="shared" ca="1" si="28"/>
        <v>1857190.2866241145</v>
      </c>
      <c r="Q104" s="21">
        <f t="shared" ca="1" si="29"/>
        <v>89184.048909888472</v>
      </c>
      <c r="R104">
        <f t="shared" ca="1" si="18"/>
        <v>-2.2256753388627537E-6</v>
      </c>
    </row>
    <row r="105" spans="1:18" x14ac:dyDescent="0.2">
      <c r="A105" s="113">
        <v>31997</v>
      </c>
      <c r="B105" s="113">
        <v>-2.5418399993213825E-2</v>
      </c>
      <c r="C105" s="113">
        <v>1</v>
      </c>
      <c r="D105" s="115">
        <f t="shared" si="19"/>
        <v>3.1997</v>
      </c>
      <c r="E105" s="115">
        <f t="shared" si="19"/>
        <v>-2.5418399993213825E-2</v>
      </c>
      <c r="F105" s="21">
        <f t="shared" si="20"/>
        <v>3.1997</v>
      </c>
      <c r="G105" s="21">
        <f t="shared" si="20"/>
        <v>-2.5418399993213825E-2</v>
      </c>
      <c r="H105" s="21">
        <f t="shared" si="21"/>
        <v>10.23808009</v>
      </c>
      <c r="I105" s="21">
        <f t="shared" si="22"/>
        <v>32.758784863972998</v>
      </c>
      <c r="J105" s="21">
        <f t="shared" si="23"/>
        <v>104.81828392925441</v>
      </c>
      <c r="K105" s="21">
        <f t="shared" si="24"/>
        <v>-8.1331254458286276E-2</v>
      </c>
      <c r="L105" s="21">
        <f t="shared" si="25"/>
        <v>-0.2602356148901786</v>
      </c>
      <c r="M105" s="21">
        <f t="shared" ca="1" si="17"/>
        <v>-2.5526174318734107E-2</v>
      </c>
      <c r="N105" s="21">
        <f t="shared" ca="1" si="26"/>
        <v>1.1615305241351778E-8</v>
      </c>
      <c r="O105" s="116">
        <f t="shared" ca="1" si="27"/>
        <v>2339618.7603650708</v>
      </c>
      <c r="P105" s="21">
        <f t="shared" ca="1" si="28"/>
        <v>1857190.2866241145</v>
      </c>
      <c r="Q105" s="21">
        <f t="shared" ca="1" si="29"/>
        <v>89184.048909888472</v>
      </c>
      <c r="R105">
        <f t="shared" ca="1" si="18"/>
        <v>1.0777432552028232E-4</v>
      </c>
    </row>
    <row r="106" spans="1:18" x14ac:dyDescent="0.2">
      <c r="A106" s="113">
        <v>31997</v>
      </c>
      <c r="B106" s="113">
        <v>-2.5418399993213825E-2</v>
      </c>
      <c r="C106" s="113">
        <v>1</v>
      </c>
      <c r="D106" s="115">
        <f t="shared" si="19"/>
        <v>3.1997</v>
      </c>
      <c r="E106" s="115">
        <f t="shared" si="19"/>
        <v>-2.5418399993213825E-2</v>
      </c>
      <c r="F106" s="21">
        <f t="shared" si="20"/>
        <v>3.1997</v>
      </c>
      <c r="G106" s="21">
        <f t="shared" si="20"/>
        <v>-2.5418399993213825E-2</v>
      </c>
      <c r="H106" s="21">
        <f t="shared" si="21"/>
        <v>10.23808009</v>
      </c>
      <c r="I106" s="21">
        <f t="shared" si="22"/>
        <v>32.758784863972998</v>
      </c>
      <c r="J106" s="21">
        <f t="shared" si="23"/>
        <v>104.81828392925441</v>
      </c>
      <c r="K106" s="21">
        <f t="shared" si="24"/>
        <v>-8.1331254458286276E-2</v>
      </c>
      <c r="L106" s="21">
        <f t="shared" si="25"/>
        <v>-0.2602356148901786</v>
      </c>
      <c r="M106" s="21">
        <f t="shared" ca="1" si="17"/>
        <v>-2.5526174318734107E-2</v>
      </c>
      <c r="N106" s="21">
        <f t="shared" ca="1" si="26"/>
        <v>1.1615305241351778E-8</v>
      </c>
      <c r="O106" s="116">
        <f t="shared" ca="1" si="27"/>
        <v>2339618.7603650708</v>
      </c>
      <c r="P106" s="21">
        <f t="shared" ca="1" si="28"/>
        <v>1857190.2866241145</v>
      </c>
      <c r="Q106" s="21">
        <f t="shared" ca="1" si="29"/>
        <v>89184.048909888472</v>
      </c>
      <c r="R106">
        <f t="shared" ca="1" si="18"/>
        <v>1.0777432552028232E-4</v>
      </c>
    </row>
    <row r="107" spans="1:18" x14ac:dyDescent="0.2">
      <c r="A107" s="113"/>
      <c r="B107" s="113"/>
      <c r="C107" s="113"/>
      <c r="D107" s="115">
        <f t="shared" si="19"/>
        <v>0</v>
      </c>
      <c r="E107" s="115">
        <f t="shared" si="19"/>
        <v>0</v>
      </c>
      <c r="F107" s="21">
        <f t="shared" si="20"/>
        <v>0</v>
      </c>
      <c r="G107" s="21">
        <f t="shared" si="20"/>
        <v>0</v>
      </c>
      <c r="H107" s="21">
        <f t="shared" si="21"/>
        <v>0</v>
      </c>
      <c r="I107" s="21">
        <f t="shared" si="22"/>
        <v>0</v>
      </c>
      <c r="J107" s="21">
        <f t="shared" si="23"/>
        <v>0</v>
      </c>
      <c r="K107" s="21">
        <f t="shared" si="24"/>
        <v>0</v>
      </c>
      <c r="L107" s="21">
        <f t="shared" si="25"/>
        <v>0</v>
      </c>
      <c r="M107" s="21">
        <f t="shared" ca="1" si="17"/>
        <v>-0.16354160685011057</v>
      </c>
      <c r="N107" s="21">
        <f t="shared" ca="1" si="26"/>
        <v>0</v>
      </c>
      <c r="O107" s="116">
        <f t="shared" ca="1" si="27"/>
        <v>0</v>
      </c>
      <c r="P107" s="21">
        <f t="shared" ca="1" si="28"/>
        <v>0</v>
      </c>
      <c r="Q107" s="21">
        <f t="shared" ca="1" si="29"/>
        <v>0</v>
      </c>
      <c r="R107">
        <f t="shared" ca="1" si="18"/>
        <v>0.16354160685011057</v>
      </c>
    </row>
    <row r="108" spans="1:18" x14ac:dyDescent="0.2">
      <c r="A108" s="113"/>
      <c r="B108" s="113"/>
      <c r="C108" s="113"/>
      <c r="D108" s="115">
        <f t="shared" si="19"/>
        <v>0</v>
      </c>
      <c r="E108" s="115">
        <f t="shared" si="19"/>
        <v>0</v>
      </c>
      <c r="F108" s="21">
        <f t="shared" si="20"/>
        <v>0</v>
      </c>
      <c r="G108" s="21">
        <f t="shared" si="20"/>
        <v>0</v>
      </c>
      <c r="H108" s="21">
        <f t="shared" si="21"/>
        <v>0</v>
      </c>
      <c r="I108" s="21">
        <f t="shared" si="22"/>
        <v>0</v>
      </c>
      <c r="J108" s="21">
        <f t="shared" si="23"/>
        <v>0</v>
      </c>
      <c r="K108" s="21">
        <f t="shared" si="24"/>
        <v>0</v>
      </c>
      <c r="L108" s="21">
        <f t="shared" si="25"/>
        <v>0</v>
      </c>
      <c r="M108" s="21">
        <f t="shared" ca="1" si="17"/>
        <v>-0.16354160685011057</v>
      </c>
      <c r="N108" s="21">
        <f t="shared" ca="1" si="26"/>
        <v>0</v>
      </c>
      <c r="O108" s="116">
        <f t="shared" ca="1" si="27"/>
        <v>0</v>
      </c>
      <c r="P108" s="21">
        <f t="shared" ca="1" si="28"/>
        <v>0</v>
      </c>
      <c r="Q108" s="21">
        <f t="shared" ca="1" si="29"/>
        <v>0</v>
      </c>
      <c r="R108">
        <f t="shared" ca="1" si="18"/>
        <v>0.16354160685011057</v>
      </c>
    </row>
    <row r="109" spans="1:18" x14ac:dyDescent="0.2">
      <c r="A109" s="113"/>
      <c r="B109" s="113"/>
      <c r="C109" s="113"/>
      <c r="D109" s="115">
        <f t="shared" si="19"/>
        <v>0</v>
      </c>
      <c r="E109" s="115">
        <f t="shared" si="19"/>
        <v>0</v>
      </c>
      <c r="F109" s="21">
        <f t="shared" si="20"/>
        <v>0</v>
      </c>
      <c r="G109" s="21">
        <f t="shared" si="20"/>
        <v>0</v>
      </c>
      <c r="H109" s="21">
        <f t="shared" si="21"/>
        <v>0</v>
      </c>
      <c r="I109" s="21">
        <f t="shared" si="22"/>
        <v>0</v>
      </c>
      <c r="J109" s="21">
        <f t="shared" si="23"/>
        <v>0</v>
      </c>
      <c r="K109" s="21">
        <f t="shared" si="24"/>
        <v>0</v>
      </c>
      <c r="L109" s="21">
        <f t="shared" si="25"/>
        <v>0</v>
      </c>
      <c r="M109" s="21">
        <f t="shared" ca="1" si="17"/>
        <v>-0.16354160685011057</v>
      </c>
      <c r="N109" s="21">
        <f t="shared" ca="1" si="26"/>
        <v>0</v>
      </c>
      <c r="O109" s="116">
        <f t="shared" ca="1" si="27"/>
        <v>0</v>
      </c>
      <c r="P109" s="21">
        <f t="shared" ca="1" si="28"/>
        <v>0</v>
      </c>
      <c r="Q109" s="21">
        <f t="shared" ca="1" si="29"/>
        <v>0</v>
      </c>
      <c r="R109">
        <f t="shared" ca="1" si="18"/>
        <v>0.16354160685011057</v>
      </c>
    </row>
    <row r="110" spans="1:18" x14ac:dyDescent="0.2">
      <c r="A110" s="113"/>
      <c r="B110" s="113"/>
      <c r="C110" s="113"/>
      <c r="D110" s="115">
        <f t="shared" si="19"/>
        <v>0</v>
      </c>
      <c r="E110" s="115">
        <f t="shared" si="19"/>
        <v>0</v>
      </c>
      <c r="F110" s="21">
        <f t="shared" si="20"/>
        <v>0</v>
      </c>
      <c r="G110" s="21">
        <f t="shared" si="20"/>
        <v>0</v>
      </c>
      <c r="H110" s="21">
        <f t="shared" si="21"/>
        <v>0</v>
      </c>
      <c r="I110" s="21">
        <f t="shared" si="22"/>
        <v>0</v>
      </c>
      <c r="J110" s="21">
        <f t="shared" si="23"/>
        <v>0</v>
      </c>
      <c r="K110" s="21">
        <f t="shared" si="24"/>
        <v>0</v>
      </c>
      <c r="L110" s="21">
        <f t="shared" si="25"/>
        <v>0</v>
      </c>
      <c r="M110" s="21">
        <f t="shared" ca="1" si="17"/>
        <v>-0.16354160685011057</v>
      </c>
      <c r="N110" s="21">
        <f t="shared" ca="1" si="26"/>
        <v>0</v>
      </c>
      <c r="O110" s="116">
        <f t="shared" ca="1" si="27"/>
        <v>0</v>
      </c>
      <c r="P110" s="21">
        <f t="shared" ca="1" si="28"/>
        <v>0</v>
      </c>
      <c r="Q110" s="21">
        <f t="shared" ca="1" si="29"/>
        <v>0</v>
      </c>
      <c r="R110">
        <f t="shared" ca="1" si="18"/>
        <v>0.16354160685011057</v>
      </c>
    </row>
    <row r="111" spans="1:18" x14ac:dyDescent="0.2">
      <c r="A111" s="113"/>
      <c r="B111" s="113"/>
      <c r="C111" s="113"/>
      <c r="D111" s="115">
        <f t="shared" si="19"/>
        <v>0</v>
      </c>
      <c r="E111" s="115">
        <f t="shared" si="19"/>
        <v>0</v>
      </c>
      <c r="F111" s="21">
        <f t="shared" si="20"/>
        <v>0</v>
      </c>
      <c r="G111" s="21">
        <f t="shared" si="20"/>
        <v>0</v>
      </c>
      <c r="H111" s="21">
        <f t="shared" si="21"/>
        <v>0</v>
      </c>
      <c r="I111" s="21">
        <f t="shared" si="22"/>
        <v>0</v>
      </c>
      <c r="J111" s="21">
        <f t="shared" si="23"/>
        <v>0</v>
      </c>
      <c r="K111" s="21">
        <f t="shared" si="24"/>
        <v>0</v>
      </c>
      <c r="L111" s="21">
        <f t="shared" si="25"/>
        <v>0</v>
      </c>
      <c r="M111" s="21">
        <f t="shared" ca="1" si="17"/>
        <v>-0.16354160685011057</v>
      </c>
      <c r="N111" s="21">
        <f t="shared" ca="1" si="26"/>
        <v>0</v>
      </c>
      <c r="O111" s="116">
        <f t="shared" ca="1" si="27"/>
        <v>0</v>
      </c>
      <c r="P111" s="21">
        <f t="shared" ca="1" si="28"/>
        <v>0</v>
      </c>
      <c r="Q111" s="21">
        <f t="shared" ca="1" si="29"/>
        <v>0</v>
      </c>
      <c r="R111">
        <f t="shared" ca="1" si="18"/>
        <v>0.16354160685011057</v>
      </c>
    </row>
    <row r="112" spans="1:18" x14ac:dyDescent="0.2">
      <c r="A112" s="113"/>
      <c r="B112" s="113"/>
      <c r="C112" s="113"/>
      <c r="D112" s="115">
        <f t="shared" si="19"/>
        <v>0</v>
      </c>
      <c r="E112" s="115">
        <f t="shared" si="19"/>
        <v>0</v>
      </c>
      <c r="F112" s="21">
        <f t="shared" si="20"/>
        <v>0</v>
      </c>
      <c r="G112" s="21">
        <f t="shared" si="20"/>
        <v>0</v>
      </c>
      <c r="H112" s="21">
        <f t="shared" si="21"/>
        <v>0</v>
      </c>
      <c r="I112" s="21">
        <f t="shared" si="22"/>
        <v>0</v>
      </c>
      <c r="J112" s="21">
        <f t="shared" si="23"/>
        <v>0</v>
      </c>
      <c r="K112" s="21">
        <f t="shared" si="24"/>
        <v>0</v>
      </c>
      <c r="L112" s="21">
        <f t="shared" si="25"/>
        <v>0</v>
      </c>
      <c r="M112" s="21">
        <f t="shared" ca="1" si="17"/>
        <v>-0.16354160685011057</v>
      </c>
      <c r="N112" s="21">
        <f t="shared" ca="1" si="26"/>
        <v>0</v>
      </c>
      <c r="O112" s="116">
        <f t="shared" ca="1" si="27"/>
        <v>0</v>
      </c>
      <c r="P112" s="21">
        <f t="shared" ca="1" si="28"/>
        <v>0</v>
      </c>
      <c r="Q112" s="21">
        <f t="shared" ca="1" si="29"/>
        <v>0</v>
      </c>
      <c r="R112">
        <f t="shared" ca="1" si="18"/>
        <v>0.16354160685011057</v>
      </c>
    </row>
    <row r="113" spans="1:18" x14ac:dyDescent="0.2">
      <c r="A113" s="113"/>
      <c r="B113" s="113"/>
      <c r="C113" s="113"/>
      <c r="D113" s="115">
        <f t="shared" si="19"/>
        <v>0</v>
      </c>
      <c r="E113" s="115">
        <f t="shared" si="19"/>
        <v>0</v>
      </c>
      <c r="F113" s="21">
        <f t="shared" si="20"/>
        <v>0</v>
      </c>
      <c r="G113" s="21">
        <f t="shared" si="20"/>
        <v>0</v>
      </c>
      <c r="H113" s="21">
        <f t="shared" si="21"/>
        <v>0</v>
      </c>
      <c r="I113" s="21">
        <f t="shared" si="22"/>
        <v>0</v>
      </c>
      <c r="J113" s="21">
        <f t="shared" si="23"/>
        <v>0</v>
      </c>
      <c r="K113" s="21">
        <f t="shared" si="24"/>
        <v>0</v>
      </c>
      <c r="L113" s="21">
        <f t="shared" si="25"/>
        <v>0</v>
      </c>
      <c r="M113" s="21">
        <f t="shared" ca="1" si="17"/>
        <v>-0.16354160685011057</v>
      </c>
      <c r="N113" s="21">
        <f t="shared" ca="1" si="26"/>
        <v>0</v>
      </c>
      <c r="O113" s="116">
        <f t="shared" ca="1" si="27"/>
        <v>0</v>
      </c>
      <c r="P113" s="21">
        <f t="shared" ca="1" si="28"/>
        <v>0</v>
      </c>
      <c r="Q113" s="21">
        <f t="shared" ca="1" si="29"/>
        <v>0</v>
      </c>
      <c r="R113">
        <f t="shared" ca="1" si="18"/>
        <v>0.16354160685011057</v>
      </c>
    </row>
    <row r="114" spans="1:18" x14ac:dyDescent="0.2">
      <c r="A114" s="113"/>
      <c r="B114" s="113"/>
      <c r="C114" s="113"/>
      <c r="D114" s="115">
        <f t="shared" si="19"/>
        <v>0</v>
      </c>
      <c r="E114" s="115">
        <f t="shared" si="19"/>
        <v>0</v>
      </c>
      <c r="F114" s="21">
        <f t="shared" si="20"/>
        <v>0</v>
      </c>
      <c r="G114" s="21">
        <f t="shared" si="20"/>
        <v>0</v>
      </c>
      <c r="H114" s="21">
        <f t="shared" si="21"/>
        <v>0</v>
      </c>
      <c r="I114" s="21">
        <f t="shared" si="22"/>
        <v>0</v>
      </c>
      <c r="J114" s="21">
        <f t="shared" si="23"/>
        <v>0</v>
      </c>
      <c r="K114" s="21">
        <f t="shared" si="24"/>
        <v>0</v>
      </c>
      <c r="L114" s="21">
        <f t="shared" si="25"/>
        <v>0</v>
      </c>
      <c r="M114" s="21">
        <f t="shared" ca="1" si="17"/>
        <v>-0.16354160685011057</v>
      </c>
      <c r="N114" s="21">
        <f t="shared" ca="1" si="26"/>
        <v>0</v>
      </c>
      <c r="O114" s="116">
        <f t="shared" ca="1" si="27"/>
        <v>0</v>
      </c>
      <c r="P114" s="21">
        <f t="shared" ca="1" si="28"/>
        <v>0</v>
      </c>
      <c r="Q114" s="21">
        <f t="shared" ca="1" si="29"/>
        <v>0</v>
      </c>
      <c r="R114">
        <f t="shared" ca="1" si="18"/>
        <v>0.16354160685011057</v>
      </c>
    </row>
    <row r="115" spans="1:18" x14ac:dyDescent="0.2">
      <c r="A115" s="113"/>
      <c r="B115" s="113"/>
      <c r="C115" s="113"/>
      <c r="D115" s="115">
        <f t="shared" si="19"/>
        <v>0</v>
      </c>
      <c r="E115" s="115">
        <f t="shared" si="19"/>
        <v>0</v>
      </c>
      <c r="F115" s="21">
        <f t="shared" si="20"/>
        <v>0</v>
      </c>
      <c r="G115" s="21">
        <f t="shared" si="20"/>
        <v>0</v>
      </c>
      <c r="H115" s="21">
        <f t="shared" si="21"/>
        <v>0</v>
      </c>
      <c r="I115" s="21">
        <f t="shared" si="22"/>
        <v>0</v>
      </c>
      <c r="J115" s="21">
        <f t="shared" si="23"/>
        <v>0</v>
      </c>
      <c r="K115" s="21">
        <f t="shared" si="24"/>
        <v>0</v>
      </c>
      <c r="L115" s="21">
        <f t="shared" si="25"/>
        <v>0</v>
      </c>
      <c r="M115" s="21">
        <f t="shared" ca="1" si="17"/>
        <v>-0.16354160685011057</v>
      </c>
      <c r="N115" s="21">
        <f t="shared" ca="1" si="26"/>
        <v>0</v>
      </c>
      <c r="O115" s="116">
        <f t="shared" ca="1" si="27"/>
        <v>0</v>
      </c>
      <c r="P115" s="21">
        <f t="shared" ca="1" si="28"/>
        <v>0</v>
      </c>
      <c r="Q115" s="21">
        <f t="shared" ca="1" si="29"/>
        <v>0</v>
      </c>
      <c r="R115">
        <f t="shared" ca="1" si="18"/>
        <v>0.16354160685011057</v>
      </c>
    </row>
    <row r="116" spans="1:18" x14ac:dyDescent="0.2">
      <c r="A116" s="113"/>
      <c r="B116" s="113"/>
      <c r="C116" s="113"/>
      <c r="D116" s="115">
        <f t="shared" si="19"/>
        <v>0</v>
      </c>
      <c r="E116" s="115">
        <f t="shared" si="19"/>
        <v>0</v>
      </c>
      <c r="F116" s="21">
        <f t="shared" si="20"/>
        <v>0</v>
      </c>
      <c r="G116" s="21">
        <f t="shared" si="20"/>
        <v>0</v>
      </c>
      <c r="H116" s="21">
        <f t="shared" si="21"/>
        <v>0</v>
      </c>
      <c r="I116" s="21">
        <f t="shared" si="22"/>
        <v>0</v>
      </c>
      <c r="J116" s="21">
        <f t="shared" si="23"/>
        <v>0</v>
      </c>
      <c r="K116" s="21">
        <f t="shared" si="24"/>
        <v>0</v>
      </c>
      <c r="L116" s="21">
        <f t="shared" si="25"/>
        <v>0</v>
      </c>
      <c r="M116" s="21">
        <f t="shared" ca="1" si="17"/>
        <v>-0.16354160685011057</v>
      </c>
      <c r="N116" s="21">
        <f t="shared" ca="1" si="26"/>
        <v>0</v>
      </c>
      <c r="O116" s="116">
        <f t="shared" ca="1" si="27"/>
        <v>0</v>
      </c>
      <c r="P116" s="21">
        <f t="shared" ca="1" si="28"/>
        <v>0</v>
      </c>
      <c r="Q116" s="21">
        <f t="shared" ca="1" si="29"/>
        <v>0</v>
      </c>
      <c r="R116">
        <f t="shared" ca="1" si="18"/>
        <v>0.16354160685011057</v>
      </c>
    </row>
    <row r="117" spans="1:18" x14ac:dyDescent="0.2">
      <c r="A117" s="113"/>
      <c r="B117" s="113"/>
      <c r="C117" s="113"/>
      <c r="D117" s="115">
        <f t="shared" si="19"/>
        <v>0</v>
      </c>
      <c r="E117" s="115">
        <f t="shared" si="19"/>
        <v>0</v>
      </c>
      <c r="F117" s="21">
        <f t="shared" si="20"/>
        <v>0</v>
      </c>
      <c r="G117" s="21">
        <f t="shared" si="20"/>
        <v>0</v>
      </c>
      <c r="H117" s="21">
        <f t="shared" si="21"/>
        <v>0</v>
      </c>
      <c r="I117" s="21">
        <f t="shared" si="22"/>
        <v>0</v>
      </c>
      <c r="J117" s="21">
        <f t="shared" si="23"/>
        <v>0</v>
      </c>
      <c r="K117" s="21">
        <f t="shared" si="24"/>
        <v>0</v>
      </c>
      <c r="L117" s="21">
        <f t="shared" si="25"/>
        <v>0</v>
      </c>
      <c r="M117" s="21">
        <f t="shared" ca="1" si="17"/>
        <v>-0.16354160685011057</v>
      </c>
      <c r="N117" s="21">
        <f t="shared" ca="1" si="26"/>
        <v>0</v>
      </c>
      <c r="O117" s="116">
        <f t="shared" ca="1" si="27"/>
        <v>0</v>
      </c>
      <c r="P117" s="21">
        <f t="shared" ca="1" si="28"/>
        <v>0</v>
      </c>
      <c r="Q117" s="21">
        <f t="shared" ca="1" si="29"/>
        <v>0</v>
      </c>
      <c r="R117">
        <f t="shared" ca="1" si="18"/>
        <v>0.16354160685011057</v>
      </c>
    </row>
    <row r="118" spans="1:18" x14ac:dyDescent="0.2">
      <c r="A118" s="113"/>
      <c r="B118" s="113"/>
      <c r="C118" s="113"/>
      <c r="D118" s="115">
        <f t="shared" si="19"/>
        <v>0</v>
      </c>
      <c r="E118" s="115">
        <f t="shared" si="19"/>
        <v>0</v>
      </c>
      <c r="F118" s="21">
        <f t="shared" si="20"/>
        <v>0</v>
      </c>
      <c r="G118" s="21">
        <f t="shared" si="20"/>
        <v>0</v>
      </c>
      <c r="H118" s="21">
        <f t="shared" si="21"/>
        <v>0</v>
      </c>
      <c r="I118" s="21">
        <f t="shared" si="22"/>
        <v>0</v>
      </c>
      <c r="J118" s="21">
        <f t="shared" si="23"/>
        <v>0</v>
      </c>
      <c r="K118" s="21">
        <f t="shared" si="24"/>
        <v>0</v>
      </c>
      <c r="L118" s="21">
        <f t="shared" si="25"/>
        <v>0</v>
      </c>
      <c r="M118" s="21">
        <f t="shared" ca="1" si="17"/>
        <v>-0.16354160685011057</v>
      </c>
      <c r="N118" s="21">
        <f t="shared" ca="1" si="26"/>
        <v>0</v>
      </c>
      <c r="O118" s="116">
        <f t="shared" ca="1" si="27"/>
        <v>0</v>
      </c>
      <c r="P118" s="21">
        <f t="shared" ca="1" si="28"/>
        <v>0</v>
      </c>
      <c r="Q118" s="21">
        <f t="shared" ca="1" si="29"/>
        <v>0</v>
      </c>
      <c r="R118">
        <f t="shared" ca="1" si="18"/>
        <v>0.16354160685011057</v>
      </c>
    </row>
    <row r="119" spans="1:18" x14ac:dyDescent="0.2">
      <c r="A119" s="113"/>
      <c r="B119" s="113"/>
      <c r="C119" s="113"/>
      <c r="D119" s="115">
        <f t="shared" si="19"/>
        <v>0</v>
      </c>
      <c r="E119" s="115">
        <f t="shared" si="19"/>
        <v>0</v>
      </c>
      <c r="F119" s="21">
        <f t="shared" si="20"/>
        <v>0</v>
      </c>
      <c r="G119" s="21">
        <f t="shared" si="20"/>
        <v>0</v>
      </c>
      <c r="H119" s="21">
        <f t="shared" si="21"/>
        <v>0</v>
      </c>
      <c r="I119" s="21">
        <f t="shared" si="22"/>
        <v>0</v>
      </c>
      <c r="J119" s="21">
        <f t="shared" si="23"/>
        <v>0</v>
      </c>
      <c r="K119" s="21">
        <f t="shared" si="24"/>
        <v>0</v>
      </c>
      <c r="L119" s="21">
        <f t="shared" si="25"/>
        <v>0</v>
      </c>
      <c r="M119" s="21">
        <f t="shared" ca="1" si="17"/>
        <v>-0.16354160685011057</v>
      </c>
      <c r="N119" s="21">
        <f t="shared" ca="1" si="26"/>
        <v>0</v>
      </c>
      <c r="O119" s="116">
        <f t="shared" ca="1" si="27"/>
        <v>0</v>
      </c>
      <c r="P119" s="21">
        <f t="shared" ca="1" si="28"/>
        <v>0</v>
      </c>
      <c r="Q119" s="21">
        <f t="shared" ca="1" si="29"/>
        <v>0</v>
      </c>
      <c r="R119">
        <f t="shared" ca="1" si="18"/>
        <v>0.16354160685011057</v>
      </c>
    </row>
    <row r="120" spans="1:18" x14ac:dyDescent="0.2">
      <c r="A120" s="113"/>
      <c r="B120" s="113"/>
      <c r="C120" s="113"/>
      <c r="D120" s="115">
        <f t="shared" si="19"/>
        <v>0</v>
      </c>
      <c r="E120" s="115">
        <f t="shared" si="19"/>
        <v>0</v>
      </c>
      <c r="F120" s="21">
        <f t="shared" si="20"/>
        <v>0</v>
      </c>
      <c r="G120" s="21">
        <f t="shared" si="20"/>
        <v>0</v>
      </c>
      <c r="H120" s="21">
        <f t="shared" si="21"/>
        <v>0</v>
      </c>
      <c r="I120" s="21">
        <f t="shared" si="22"/>
        <v>0</v>
      </c>
      <c r="J120" s="21">
        <f t="shared" si="23"/>
        <v>0</v>
      </c>
      <c r="K120" s="21">
        <f t="shared" si="24"/>
        <v>0</v>
      </c>
      <c r="L120" s="21">
        <f t="shared" si="25"/>
        <v>0</v>
      </c>
      <c r="M120" s="21">
        <f t="shared" ca="1" si="17"/>
        <v>-0.16354160685011057</v>
      </c>
      <c r="N120" s="21">
        <f t="shared" ca="1" si="26"/>
        <v>0</v>
      </c>
      <c r="O120" s="116">
        <f t="shared" ca="1" si="27"/>
        <v>0</v>
      </c>
      <c r="P120" s="21">
        <f t="shared" ca="1" si="28"/>
        <v>0</v>
      </c>
      <c r="Q120" s="21">
        <f t="shared" ca="1" si="29"/>
        <v>0</v>
      </c>
      <c r="R120">
        <f t="shared" ca="1" si="18"/>
        <v>0.16354160685011057</v>
      </c>
    </row>
    <row r="121" spans="1:18" x14ac:dyDescent="0.2">
      <c r="A121" s="113"/>
      <c r="B121" s="113"/>
      <c r="C121" s="113"/>
      <c r="D121" s="115">
        <f t="shared" si="19"/>
        <v>0</v>
      </c>
      <c r="E121" s="115">
        <f t="shared" si="19"/>
        <v>0</v>
      </c>
      <c r="F121" s="21">
        <f t="shared" si="20"/>
        <v>0</v>
      </c>
      <c r="G121" s="21">
        <f t="shared" si="20"/>
        <v>0</v>
      </c>
      <c r="H121" s="21">
        <f t="shared" si="21"/>
        <v>0</v>
      </c>
      <c r="I121" s="21">
        <f t="shared" si="22"/>
        <v>0</v>
      </c>
      <c r="J121" s="21">
        <f t="shared" si="23"/>
        <v>0</v>
      </c>
      <c r="K121" s="21">
        <f t="shared" si="24"/>
        <v>0</v>
      </c>
      <c r="L121" s="21">
        <f t="shared" si="25"/>
        <v>0</v>
      </c>
      <c r="M121" s="21">
        <f t="shared" ca="1" si="17"/>
        <v>-0.16354160685011057</v>
      </c>
      <c r="N121" s="21">
        <f t="shared" ca="1" si="26"/>
        <v>0</v>
      </c>
      <c r="O121" s="116">
        <f t="shared" ca="1" si="27"/>
        <v>0</v>
      </c>
      <c r="P121" s="21">
        <f t="shared" ca="1" si="28"/>
        <v>0</v>
      </c>
      <c r="Q121" s="21">
        <f t="shared" ca="1" si="29"/>
        <v>0</v>
      </c>
      <c r="R121">
        <f t="shared" ca="1" si="18"/>
        <v>0.16354160685011057</v>
      </c>
    </row>
    <row r="122" spans="1:18" x14ac:dyDescent="0.2">
      <c r="A122" s="113"/>
      <c r="B122" s="113"/>
      <c r="C122" s="113"/>
      <c r="D122" s="115">
        <f t="shared" si="19"/>
        <v>0</v>
      </c>
      <c r="E122" s="115">
        <f t="shared" si="19"/>
        <v>0</v>
      </c>
      <c r="F122" s="21">
        <f t="shared" si="20"/>
        <v>0</v>
      </c>
      <c r="G122" s="21">
        <f t="shared" si="20"/>
        <v>0</v>
      </c>
      <c r="H122" s="21">
        <f t="shared" si="21"/>
        <v>0</v>
      </c>
      <c r="I122" s="21">
        <f t="shared" si="22"/>
        <v>0</v>
      </c>
      <c r="J122" s="21">
        <f t="shared" si="23"/>
        <v>0</v>
      </c>
      <c r="K122" s="21">
        <f t="shared" si="24"/>
        <v>0</v>
      </c>
      <c r="L122" s="21">
        <f t="shared" si="25"/>
        <v>0</v>
      </c>
      <c r="M122" s="21">
        <f t="shared" ca="1" si="17"/>
        <v>-0.16354160685011057</v>
      </c>
      <c r="N122" s="21">
        <f t="shared" ca="1" si="26"/>
        <v>0</v>
      </c>
      <c r="O122" s="116">
        <f t="shared" ca="1" si="27"/>
        <v>0</v>
      </c>
      <c r="P122" s="21">
        <f t="shared" ca="1" si="28"/>
        <v>0</v>
      </c>
      <c r="Q122" s="21">
        <f t="shared" ca="1" si="29"/>
        <v>0</v>
      </c>
      <c r="R122">
        <f t="shared" ca="1" si="18"/>
        <v>0.16354160685011057</v>
      </c>
    </row>
    <row r="123" spans="1:18" x14ac:dyDescent="0.2">
      <c r="A123" s="113"/>
      <c r="B123" s="113"/>
      <c r="C123" s="113"/>
      <c r="D123" s="115">
        <f t="shared" si="19"/>
        <v>0</v>
      </c>
      <c r="E123" s="115">
        <f t="shared" si="19"/>
        <v>0</v>
      </c>
      <c r="F123" s="21">
        <f t="shared" si="20"/>
        <v>0</v>
      </c>
      <c r="G123" s="21">
        <f t="shared" si="20"/>
        <v>0</v>
      </c>
      <c r="H123" s="21">
        <f t="shared" si="21"/>
        <v>0</v>
      </c>
      <c r="I123" s="21">
        <f t="shared" si="22"/>
        <v>0</v>
      </c>
      <c r="J123" s="21">
        <f t="shared" si="23"/>
        <v>0</v>
      </c>
      <c r="K123" s="21">
        <f t="shared" si="24"/>
        <v>0</v>
      </c>
      <c r="L123" s="21">
        <f t="shared" si="25"/>
        <v>0</v>
      </c>
      <c r="M123" s="21">
        <f t="shared" ca="1" si="17"/>
        <v>-0.16354160685011057</v>
      </c>
      <c r="N123" s="21">
        <f t="shared" ca="1" si="26"/>
        <v>0</v>
      </c>
      <c r="O123" s="116">
        <f t="shared" ca="1" si="27"/>
        <v>0</v>
      </c>
      <c r="P123" s="21">
        <f t="shared" ca="1" si="28"/>
        <v>0</v>
      </c>
      <c r="Q123" s="21">
        <f t="shared" ca="1" si="29"/>
        <v>0</v>
      </c>
      <c r="R123">
        <f t="shared" ca="1" si="18"/>
        <v>0.16354160685011057</v>
      </c>
    </row>
    <row r="124" spans="1:18" x14ac:dyDescent="0.2">
      <c r="A124" s="113"/>
      <c r="B124" s="113"/>
      <c r="C124" s="113"/>
      <c r="D124" s="115">
        <f t="shared" si="19"/>
        <v>0</v>
      </c>
      <c r="E124" s="115">
        <f t="shared" si="19"/>
        <v>0</v>
      </c>
      <c r="F124" s="21">
        <f t="shared" si="20"/>
        <v>0</v>
      </c>
      <c r="G124" s="21">
        <f t="shared" si="20"/>
        <v>0</v>
      </c>
      <c r="H124" s="21">
        <f t="shared" si="21"/>
        <v>0</v>
      </c>
      <c r="I124" s="21">
        <f t="shared" si="22"/>
        <v>0</v>
      </c>
      <c r="J124" s="21">
        <f t="shared" si="23"/>
        <v>0</v>
      </c>
      <c r="K124" s="21">
        <f t="shared" si="24"/>
        <v>0</v>
      </c>
      <c r="L124" s="21">
        <f t="shared" si="25"/>
        <v>0</v>
      </c>
      <c r="M124" s="21">
        <f t="shared" ca="1" si="17"/>
        <v>-0.16354160685011057</v>
      </c>
      <c r="N124" s="21">
        <f t="shared" ca="1" si="26"/>
        <v>0</v>
      </c>
      <c r="O124" s="116">
        <f t="shared" ca="1" si="27"/>
        <v>0</v>
      </c>
      <c r="P124" s="21">
        <f t="shared" ca="1" si="28"/>
        <v>0</v>
      </c>
      <c r="Q124" s="21">
        <f t="shared" ca="1" si="29"/>
        <v>0</v>
      </c>
      <c r="R124">
        <f t="shared" ca="1" si="18"/>
        <v>0.16354160685011057</v>
      </c>
    </row>
    <row r="125" spans="1:18" x14ac:dyDescent="0.2">
      <c r="A125" s="113"/>
      <c r="B125" s="113"/>
      <c r="C125" s="113"/>
      <c r="D125" s="115">
        <f t="shared" si="19"/>
        <v>0</v>
      </c>
      <c r="E125" s="115">
        <f t="shared" si="19"/>
        <v>0</v>
      </c>
      <c r="F125" s="21">
        <f t="shared" si="20"/>
        <v>0</v>
      </c>
      <c r="G125" s="21">
        <f t="shared" si="20"/>
        <v>0</v>
      </c>
      <c r="H125" s="21">
        <f t="shared" si="21"/>
        <v>0</v>
      </c>
      <c r="I125" s="21">
        <f t="shared" si="22"/>
        <v>0</v>
      </c>
      <c r="J125" s="21">
        <f t="shared" si="23"/>
        <v>0</v>
      </c>
      <c r="K125" s="21">
        <f t="shared" si="24"/>
        <v>0</v>
      </c>
      <c r="L125" s="21">
        <f t="shared" si="25"/>
        <v>0</v>
      </c>
      <c r="M125" s="21">
        <f t="shared" ca="1" si="17"/>
        <v>-0.16354160685011057</v>
      </c>
      <c r="N125" s="21">
        <f t="shared" ca="1" si="26"/>
        <v>0</v>
      </c>
      <c r="O125" s="116">
        <f t="shared" ca="1" si="27"/>
        <v>0</v>
      </c>
      <c r="P125" s="21">
        <f t="shared" ca="1" si="28"/>
        <v>0</v>
      </c>
      <c r="Q125" s="21">
        <f t="shared" ca="1" si="29"/>
        <v>0</v>
      </c>
      <c r="R125">
        <f t="shared" ca="1" si="18"/>
        <v>0.16354160685011057</v>
      </c>
    </row>
    <row r="126" spans="1:18" x14ac:dyDescent="0.2">
      <c r="A126" s="113"/>
      <c r="B126" s="113"/>
      <c r="C126" s="113"/>
      <c r="D126" s="115">
        <f t="shared" si="19"/>
        <v>0</v>
      </c>
      <c r="E126" s="115">
        <f t="shared" si="19"/>
        <v>0</v>
      </c>
      <c r="F126" s="21">
        <f t="shared" si="20"/>
        <v>0</v>
      </c>
      <c r="G126" s="21">
        <f t="shared" si="20"/>
        <v>0</v>
      </c>
      <c r="H126" s="21">
        <f t="shared" si="21"/>
        <v>0</v>
      </c>
      <c r="I126" s="21">
        <f t="shared" si="22"/>
        <v>0</v>
      </c>
      <c r="J126" s="21">
        <f t="shared" si="23"/>
        <v>0</v>
      </c>
      <c r="K126" s="21">
        <f t="shared" si="24"/>
        <v>0</v>
      </c>
      <c r="L126" s="21">
        <f t="shared" si="25"/>
        <v>0</v>
      </c>
      <c r="M126" s="21">
        <f t="shared" ca="1" si="17"/>
        <v>-0.16354160685011057</v>
      </c>
      <c r="N126" s="21">
        <f t="shared" ca="1" si="26"/>
        <v>0</v>
      </c>
      <c r="O126" s="116">
        <f t="shared" ca="1" si="27"/>
        <v>0</v>
      </c>
      <c r="P126" s="21">
        <f t="shared" ca="1" si="28"/>
        <v>0</v>
      </c>
      <c r="Q126" s="21">
        <f t="shared" ca="1" si="29"/>
        <v>0</v>
      </c>
      <c r="R126">
        <f t="shared" ca="1" si="18"/>
        <v>0.16354160685011057</v>
      </c>
    </row>
    <row r="127" spans="1:18" x14ac:dyDescent="0.2">
      <c r="A127" s="113"/>
      <c r="B127" s="113"/>
      <c r="C127" s="113"/>
      <c r="D127" s="115">
        <f t="shared" si="19"/>
        <v>0</v>
      </c>
      <c r="E127" s="115">
        <f t="shared" si="19"/>
        <v>0</v>
      </c>
      <c r="F127" s="21">
        <f t="shared" si="20"/>
        <v>0</v>
      </c>
      <c r="G127" s="21">
        <f t="shared" si="20"/>
        <v>0</v>
      </c>
      <c r="H127" s="21">
        <f t="shared" si="21"/>
        <v>0</v>
      </c>
      <c r="I127" s="21">
        <f t="shared" si="22"/>
        <v>0</v>
      </c>
      <c r="J127" s="21">
        <f t="shared" si="23"/>
        <v>0</v>
      </c>
      <c r="K127" s="21">
        <f t="shared" si="24"/>
        <v>0</v>
      </c>
      <c r="L127" s="21">
        <f t="shared" si="25"/>
        <v>0</v>
      </c>
      <c r="M127" s="21">
        <f t="shared" ca="1" si="17"/>
        <v>-0.16354160685011057</v>
      </c>
      <c r="N127" s="21">
        <f t="shared" ca="1" si="26"/>
        <v>0</v>
      </c>
      <c r="O127" s="116">
        <f t="shared" ca="1" si="27"/>
        <v>0</v>
      </c>
      <c r="P127" s="21">
        <f t="shared" ca="1" si="28"/>
        <v>0</v>
      </c>
      <c r="Q127" s="21">
        <f t="shared" ca="1" si="29"/>
        <v>0</v>
      </c>
      <c r="R127">
        <f t="shared" ca="1" si="18"/>
        <v>0.16354160685011057</v>
      </c>
    </row>
    <row r="128" spans="1:18" x14ac:dyDescent="0.2">
      <c r="A128" s="113"/>
      <c r="B128" s="113"/>
      <c r="C128" s="113"/>
      <c r="D128" s="115">
        <f t="shared" si="19"/>
        <v>0</v>
      </c>
      <c r="E128" s="115">
        <f t="shared" si="19"/>
        <v>0</v>
      </c>
      <c r="F128" s="21">
        <f t="shared" si="20"/>
        <v>0</v>
      </c>
      <c r="G128" s="21">
        <f t="shared" si="20"/>
        <v>0</v>
      </c>
      <c r="H128" s="21">
        <f t="shared" si="21"/>
        <v>0</v>
      </c>
      <c r="I128" s="21">
        <f t="shared" si="22"/>
        <v>0</v>
      </c>
      <c r="J128" s="21">
        <f t="shared" si="23"/>
        <v>0</v>
      </c>
      <c r="K128" s="21">
        <f t="shared" si="24"/>
        <v>0</v>
      </c>
      <c r="L128" s="21">
        <f t="shared" si="25"/>
        <v>0</v>
      </c>
      <c r="M128" s="21">
        <f t="shared" ca="1" si="17"/>
        <v>-0.16354160685011057</v>
      </c>
      <c r="N128" s="21">
        <f t="shared" ca="1" si="26"/>
        <v>0</v>
      </c>
      <c r="O128" s="116">
        <f t="shared" ca="1" si="27"/>
        <v>0</v>
      </c>
      <c r="P128" s="21">
        <f t="shared" ca="1" si="28"/>
        <v>0</v>
      </c>
      <c r="Q128" s="21">
        <f t="shared" ca="1" si="29"/>
        <v>0</v>
      </c>
      <c r="R128">
        <f t="shared" ca="1" si="18"/>
        <v>0.16354160685011057</v>
      </c>
    </row>
    <row r="129" spans="1:18" x14ac:dyDescent="0.2">
      <c r="A129" s="113"/>
      <c r="B129" s="113"/>
      <c r="C129" s="113"/>
      <c r="D129" s="115">
        <f t="shared" si="19"/>
        <v>0</v>
      </c>
      <c r="E129" s="115">
        <f t="shared" si="19"/>
        <v>0</v>
      </c>
      <c r="F129" s="21">
        <f t="shared" si="20"/>
        <v>0</v>
      </c>
      <c r="G129" s="21">
        <f t="shared" si="20"/>
        <v>0</v>
      </c>
      <c r="H129" s="21">
        <f t="shared" si="21"/>
        <v>0</v>
      </c>
      <c r="I129" s="21">
        <f t="shared" si="22"/>
        <v>0</v>
      </c>
      <c r="J129" s="21">
        <f t="shared" si="23"/>
        <v>0</v>
      </c>
      <c r="K129" s="21">
        <f t="shared" si="24"/>
        <v>0</v>
      </c>
      <c r="L129" s="21">
        <f t="shared" si="25"/>
        <v>0</v>
      </c>
      <c r="M129" s="21">
        <f t="shared" ca="1" si="17"/>
        <v>-0.16354160685011057</v>
      </c>
      <c r="N129" s="21">
        <f t="shared" ca="1" si="26"/>
        <v>0</v>
      </c>
      <c r="O129" s="116">
        <f t="shared" ca="1" si="27"/>
        <v>0</v>
      </c>
      <c r="P129" s="21">
        <f t="shared" ca="1" si="28"/>
        <v>0</v>
      </c>
      <c r="Q129" s="21">
        <f t="shared" ca="1" si="29"/>
        <v>0</v>
      </c>
      <c r="R129">
        <f t="shared" ca="1" si="18"/>
        <v>0.16354160685011057</v>
      </c>
    </row>
    <row r="130" spans="1:18" x14ac:dyDescent="0.2">
      <c r="A130" s="113"/>
      <c r="B130" s="113"/>
      <c r="C130" s="113"/>
      <c r="D130" s="115">
        <f t="shared" si="19"/>
        <v>0</v>
      </c>
      <c r="E130" s="115">
        <f t="shared" si="19"/>
        <v>0</v>
      </c>
      <c r="F130" s="21">
        <f t="shared" si="20"/>
        <v>0</v>
      </c>
      <c r="G130" s="21">
        <f t="shared" si="20"/>
        <v>0</v>
      </c>
      <c r="H130" s="21">
        <f t="shared" si="21"/>
        <v>0</v>
      </c>
      <c r="I130" s="21">
        <f t="shared" si="22"/>
        <v>0</v>
      </c>
      <c r="J130" s="21">
        <f t="shared" si="23"/>
        <v>0</v>
      </c>
      <c r="K130" s="21">
        <f t="shared" si="24"/>
        <v>0</v>
      </c>
      <c r="L130" s="21">
        <f t="shared" si="25"/>
        <v>0</v>
      </c>
      <c r="M130" s="21">
        <f t="shared" ca="1" si="17"/>
        <v>-0.16354160685011057</v>
      </c>
      <c r="N130" s="21">
        <f t="shared" ca="1" si="26"/>
        <v>0</v>
      </c>
      <c r="O130" s="116">
        <f t="shared" ca="1" si="27"/>
        <v>0</v>
      </c>
      <c r="P130" s="21">
        <f t="shared" ca="1" si="28"/>
        <v>0</v>
      </c>
      <c r="Q130" s="21">
        <f t="shared" ca="1" si="29"/>
        <v>0</v>
      </c>
      <c r="R130">
        <f t="shared" ca="1" si="18"/>
        <v>0.16354160685011057</v>
      </c>
    </row>
    <row r="131" spans="1:18" x14ac:dyDescent="0.2">
      <c r="A131" s="113"/>
      <c r="B131" s="113"/>
      <c r="C131" s="113"/>
      <c r="D131" s="115">
        <f t="shared" si="19"/>
        <v>0</v>
      </c>
      <c r="E131" s="115">
        <f t="shared" si="19"/>
        <v>0</v>
      </c>
      <c r="F131" s="21">
        <f t="shared" si="20"/>
        <v>0</v>
      </c>
      <c r="G131" s="21">
        <f t="shared" si="20"/>
        <v>0</v>
      </c>
      <c r="H131" s="21">
        <f t="shared" si="21"/>
        <v>0</v>
      </c>
      <c r="I131" s="21">
        <f t="shared" si="22"/>
        <v>0</v>
      </c>
      <c r="J131" s="21">
        <f t="shared" si="23"/>
        <v>0</v>
      </c>
      <c r="K131" s="21">
        <f t="shared" si="24"/>
        <v>0</v>
      </c>
      <c r="L131" s="21">
        <f t="shared" si="25"/>
        <v>0</v>
      </c>
      <c r="M131" s="21">
        <f t="shared" ca="1" si="17"/>
        <v>-0.16354160685011057</v>
      </c>
      <c r="N131" s="21">
        <f t="shared" ca="1" si="26"/>
        <v>0</v>
      </c>
      <c r="O131" s="116">
        <f t="shared" ca="1" si="27"/>
        <v>0</v>
      </c>
      <c r="P131" s="21">
        <f t="shared" ca="1" si="28"/>
        <v>0</v>
      </c>
      <c r="Q131" s="21">
        <f t="shared" ca="1" si="29"/>
        <v>0</v>
      </c>
      <c r="R131">
        <f t="shared" ca="1" si="18"/>
        <v>0.16354160685011057</v>
      </c>
    </row>
    <row r="132" spans="1:18" x14ac:dyDescent="0.2">
      <c r="A132" s="113"/>
      <c r="B132" s="113"/>
      <c r="C132" s="113"/>
      <c r="D132" s="115">
        <f t="shared" ref="D132:E195" si="30">A132/A$18</f>
        <v>0</v>
      </c>
      <c r="E132" s="115">
        <f t="shared" si="30"/>
        <v>0</v>
      </c>
      <c r="F132" s="21">
        <f t="shared" ref="F132:G195" si="31">$C132*D132</f>
        <v>0</v>
      </c>
      <c r="G132" s="21">
        <f t="shared" si="31"/>
        <v>0</v>
      </c>
      <c r="H132" s="21">
        <f t="shared" si="21"/>
        <v>0</v>
      </c>
      <c r="I132" s="21">
        <f t="shared" si="22"/>
        <v>0</v>
      </c>
      <c r="J132" s="21">
        <f t="shared" si="23"/>
        <v>0</v>
      </c>
      <c r="K132" s="21">
        <f t="shared" si="24"/>
        <v>0</v>
      </c>
      <c r="L132" s="21">
        <f t="shared" si="25"/>
        <v>0</v>
      </c>
      <c r="M132" s="21">
        <f t="shared" ca="1" si="17"/>
        <v>-0.16354160685011057</v>
      </c>
      <c r="N132" s="21">
        <f t="shared" ca="1" si="26"/>
        <v>0</v>
      </c>
      <c r="O132" s="116">
        <f t="shared" ca="1" si="27"/>
        <v>0</v>
      </c>
      <c r="P132" s="21">
        <f t="shared" ca="1" si="28"/>
        <v>0</v>
      </c>
      <c r="Q132" s="21">
        <f t="shared" ca="1" si="29"/>
        <v>0</v>
      </c>
      <c r="R132">
        <f t="shared" ca="1" si="18"/>
        <v>0.16354160685011057</v>
      </c>
    </row>
    <row r="133" spans="1:18" x14ac:dyDescent="0.2">
      <c r="A133" s="113"/>
      <c r="B133" s="113"/>
      <c r="C133" s="113"/>
      <c r="D133" s="115">
        <f t="shared" si="30"/>
        <v>0</v>
      </c>
      <c r="E133" s="115">
        <f t="shared" si="30"/>
        <v>0</v>
      </c>
      <c r="F133" s="21">
        <f t="shared" si="31"/>
        <v>0</v>
      </c>
      <c r="G133" s="21">
        <f t="shared" si="31"/>
        <v>0</v>
      </c>
      <c r="H133" s="21">
        <f t="shared" si="21"/>
        <v>0</v>
      </c>
      <c r="I133" s="21">
        <f t="shared" si="22"/>
        <v>0</v>
      </c>
      <c r="J133" s="21">
        <f t="shared" si="23"/>
        <v>0</v>
      </c>
      <c r="K133" s="21">
        <f t="shared" si="24"/>
        <v>0</v>
      </c>
      <c r="L133" s="21">
        <f t="shared" si="25"/>
        <v>0</v>
      </c>
      <c r="M133" s="21">
        <f t="shared" ca="1" si="17"/>
        <v>-0.16354160685011057</v>
      </c>
      <c r="N133" s="21">
        <f t="shared" ca="1" si="26"/>
        <v>0</v>
      </c>
      <c r="O133" s="116">
        <f t="shared" ca="1" si="27"/>
        <v>0</v>
      </c>
      <c r="P133" s="21">
        <f t="shared" ca="1" si="28"/>
        <v>0</v>
      </c>
      <c r="Q133" s="21">
        <f t="shared" ca="1" si="29"/>
        <v>0</v>
      </c>
      <c r="R133">
        <f t="shared" ca="1" si="18"/>
        <v>0.16354160685011057</v>
      </c>
    </row>
    <row r="134" spans="1:18" x14ac:dyDescent="0.2">
      <c r="A134" s="113"/>
      <c r="B134" s="113"/>
      <c r="C134" s="113"/>
      <c r="D134" s="115">
        <f t="shared" si="30"/>
        <v>0</v>
      </c>
      <c r="E134" s="115">
        <f t="shared" si="30"/>
        <v>0</v>
      </c>
      <c r="F134" s="21">
        <f t="shared" si="31"/>
        <v>0</v>
      </c>
      <c r="G134" s="21">
        <f t="shared" si="31"/>
        <v>0</v>
      </c>
      <c r="H134" s="21">
        <f t="shared" si="21"/>
        <v>0</v>
      </c>
      <c r="I134" s="21">
        <f t="shared" si="22"/>
        <v>0</v>
      </c>
      <c r="J134" s="21">
        <f t="shared" si="23"/>
        <v>0</v>
      </c>
      <c r="K134" s="21">
        <f t="shared" si="24"/>
        <v>0</v>
      </c>
      <c r="L134" s="21">
        <f t="shared" si="25"/>
        <v>0</v>
      </c>
      <c r="M134" s="21">
        <f t="shared" ca="1" si="17"/>
        <v>-0.16354160685011057</v>
      </c>
      <c r="N134" s="21">
        <f t="shared" ca="1" si="26"/>
        <v>0</v>
      </c>
      <c r="O134" s="116">
        <f t="shared" ca="1" si="27"/>
        <v>0</v>
      </c>
      <c r="P134" s="21">
        <f t="shared" ca="1" si="28"/>
        <v>0</v>
      </c>
      <c r="Q134" s="21">
        <f t="shared" ca="1" si="29"/>
        <v>0</v>
      </c>
      <c r="R134">
        <f t="shared" ca="1" si="18"/>
        <v>0.16354160685011057</v>
      </c>
    </row>
    <row r="135" spans="1:18" x14ac:dyDescent="0.2">
      <c r="A135" s="113"/>
      <c r="B135" s="113"/>
      <c r="C135" s="113"/>
      <c r="D135" s="115">
        <f t="shared" si="30"/>
        <v>0</v>
      </c>
      <c r="E135" s="115">
        <f t="shared" si="30"/>
        <v>0</v>
      </c>
      <c r="F135" s="21">
        <f t="shared" si="31"/>
        <v>0</v>
      </c>
      <c r="G135" s="21">
        <f t="shared" si="31"/>
        <v>0</v>
      </c>
      <c r="H135" s="21">
        <f t="shared" si="21"/>
        <v>0</v>
      </c>
      <c r="I135" s="21">
        <f t="shared" si="22"/>
        <v>0</v>
      </c>
      <c r="J135" s="21">
        <f t="shared" si="23"/>
        <v>0</v>
      </c>
      <c r="K135" s="21">
        <f t="shared" si="24"/>
        <v>0</v>
      </c>
      <c r="L135" s="21">
        <f t="shared" si="25"/>
        <v>0</v>
      </c>
      <c r="M135" s="21">
        <f t="shared" ca="1" si="17"/>
        <v>-0.16354160685011057</v>
      </c>
      <c r="N135" s="21">
        <f t="shared" ca="1" si="26"/>
        <v>0</v>
      </c>
      <c r="O135" s="116">
        <f t="shared" ca="1" si="27"/>
        <v>0</v>
      </c>
      <c r="P135" s="21">
        <f t="shared" ca="1" si="28"/>
        <v>0</v>
      </c>
      <c r="Q135" s="21">
        <f t="shared" ca="1" si="29"/>
        <v>0</v>
      </c>
      <c r="R135">
        <f t="shared" ca="1" si="18"/>
        <v>0.16354160685011057</v>
      </c>
    </row>
    <row r="136" spans="1:18" x14ac:dyDescent="0.2">
      <c r="A136" s="113"/>
      <c r="B136" s="113"/>
      <c r="C136" s="113"/>
      <c r="D136" s="115">
        <f t="shared" si="30"/>
        <v>0</v>
      </c>
      <c r="E136" s="115">
        <f t="shared" si="30"/>
        <v>0</v>
      </c>
      <c r="F136" s="21">
        <f t="shared" si="31"/>
        <v>0</v>
      </c>
      <c r="G136" s="21">
        <f t="shared" si="31"/>
        <v>0</v>
      </c>
      <c r="H136" s="21">
        <f t="shared" si="21"/>
        <v>0</v>
      </c>
      <c r="I136" s="21">
        <f t="shared" si="22"/>
        <v>0</v>
      </c>
      <c r="J136" s="21">
        <f t="shared" si="23"/>
        <v>0</v>
      </c>
      <c r="K136" s="21">
        <f t="shared" si="24"/>
        <v>0</v>
      </c>
      <c r="L136" s="21">
        <f t="shared" si="25"/>
        <v>0</v>
      </c>
      <c r="M136" s="21">
        <f t="shared" ref="M136:M199" ca="1" si="32">+E$4+E$5*D136+E$6*D136^2</f>
        <v>-0.16354160685011057</v>
      </c>
      <c r="N136" s="21">
        <f t="shared" ca="1" si="26"/>
        <v>0</v>
      </c>
      <c r="O136" s="116">
        <f t="shared" ca="1" si="27"/>
        <v>0</v>
      </c>
      <c r="P136" s="21">
        <f t="shared" ca="1" si="28"/>
        <v>0</v>
      </c>
      <c r="Q136" s="21">
        <f t="shared" ca="1" si="29"/>
        <v>0</v>
      </c>
      <c r="R136">
        <f t="shared" ref="R136:R199" ca="1" si="33">+E136-M136</f>
        <v>0.16354160685011057</v>
      </c>
    </row>
    <row r="137" spans="1:18" x14ac:dyDescent="0.2">
      <c r="A137" s="113"/>
      <c r="B137" s="113"/>
      <c r="C137" s="113"/>
      <c r="D137" s="115">
        <f t="shared" si="30"/>
        <v>0</v>
      </c>
      <c r="E137" s="115">
        <f t="shared" si="30"/>
        <v>0</v>
      </c>
      <c r="F137" s="21">
        <f t="shared" si="31"/>
        <v>0</v>
      </c>
      <c r="G137" s="21">
        <f t="shared" si="31"/>
        <v>0</v>
      </c>
      <c r="H137" s="21">
        <f t="shared" ref="H137:H200" si="34">C137*D137*D137</f>
        <v>0</v>
      </c>
      <c r="I137" s="21">
        <f t="shared" ref="I137:I200" si="35">C137*D137*D137*D137</f>
        <v>0</v>
      </c>
      <c r="J137" s="21">
        <f t="shared" ref="J137:J200" si="36">C137*D137*D137*D137*D137</f>
        <v>0</v>
      </c>
      <c r="K137" s="21">
        <f t="shared" ref="K137:K200" si="37">C137*E137*D137</f>
        <v>0</v>
      </c>
      <c r="L137" s="21">
        <f t="shared" ref="L137:L200" si="38">C137*E137*D137*D137</f>
        <v>0</v>
      </c>
      <c r="M137" s="21">
        <f t="shared" ca="1" si="32"/>
        <v>-0.16354160685011057</v>
      </c>
      <c r="N137" s="21">
        <f t="shared" ref="N137:N200" ca="1" si="39">C137*(M137-E137)^2</f>
        <v>0</v>
      </c>
      <c r="O137" s="116">
        <f t="shared" ref="O137:O200" ca="1" si="40">(C137*O$1-O$2*F137+O$3*H137)^2</f>
        <v>0</v>
      </c>
      <c r="P137" s="21">
        <f t="shared" ref="P137:P200" ca="1" si="41">(-C137*O$2+O$4*F137-O$5*H137)^2</f>
        <v>0</v>
      </c>
      <c r="Q137" s="21">
        <f t="shared" ref="Q137:Q200" ca="1" si="42">+(C137*O$3-F137*O$5+H137*O$6)^2</f>
        <v>0</v>
      </c>
      <c r="R137">
        <f t="shared" ca="1" si="33"/>
        <v>0.16354160685011057</v>
      </c>
    </row>
    <row r="138" spans="1:18" x14ac:dyDescent="0.2">
      <c r="A138" s="113"/>
      <c r="B138" s="113"/>
      <c r="C138" s="113"/>
      <c r="D138" s="115">
        <f t="shared" si="30"/>
        <v>0</v>
      </c>
      <c r="E138" s="115">
        <f t="shared" si="30"/>
        <v>0</v>
      </c>
      <c r="F138" s="21">
        <f t="shared" si="31"/>
        <v>0</v>
      </c>
      <c r="G138" s="21">
        <f t="shared" si="31"/>
        <v>0</v>
      </c>
      <c r="H138" s="21">
        <f t="shared" si="34"/>
        <v>0</v>
      </c>
      <c r="I138" s="21">
        <f t="shared" si="35"/>
        <v>0</v>
      </c>
      <c r="J138" s="21">
        <f t="shared" si="36"/>
        <v>0</v>
      </c>
      <c r="K138" s="21">
        <f t="shared" si="37"/>
        <v>0</v>
      </c>
      <c r="L138" s="21">
        <f t="shared" si="38"/>
        <v>0</v>
      </c>
      <c r="M138" s="21">
        <f t="shared" ca="1" si="32"/>
        <v>-0.16354160685011057</v>
      </c>
      <c r="N138" s="21">
        <f t="shared" ca="1" si="39"/>
        <v>0</v>
      </c>
      <c r="O138" s="116">
        <f t="shared" ca="1" si="40"/>
        <v>0</v>
      </c>
      <c r="P138" s="21">
        <f t="shared" ca="1" si="41"/>
        <v>0</v>
      </c>
      <c r="Q138" s="21">
        <f t="shared" ca="1" si="42"/>
        <v>0</v>
      </c>
      <c r="R138">
        <f t="shared" ca="1" si="33"/>
        <v>0.16354160685011057</v>
      </c>
    </row>
    <row r="139" spans="1:18" x14ac:dyDescent="0.2">
      <c r="A139" s="113"/>
      <c r="B139" s="113"/>
      <c r="C139" s="113"/>
      <c r="D139" s="115">
        <f t="shared" si="30"/>
        <v>0</v>
      </c>
      <c r="E139" s="115">
        <f t="shared" si="30"/>
        <v>0</v>
      </c>
      <c r="F139" s="21">
        <f t="shared" si="31"/>
        <v>0</v>
      </c>
      <c r="G139" s="21">
        <f t="shared" si="31"/>
        <v>0</v>
      </c>
      <c r="H139" s="21">
        <f t="shared" si="34"/>
        <v>0</v>
      </c>
      <c r="I139" s="21">
        <f t="shared" si="35"/>
        <v>0</v>
      </c>
      <c r="J139" s="21">
        <f t="shared" si="36"/>
        <v>0</v>
      </c>
      <c r="K139" s="21">
        <f t="shared" si="37"/>
        <v>0</v>
      </c>
      <c r="L139" s="21">
        <f t="shared" si="38"/>
        <v>0</v>
      </c>
      <c r="M139" s="21">
        <f t="shared" ca="1" si="32"/>
        <v>-0.16354160685011057</v>
      </c>
      <c r="N139" s="21">
        <f t="shared" ca="1" si="39"/>
        <v>0</v>
      </c>
      <c r="O139" s="116">
        <f t="shared" ca="1" si="40"/>
        <v>0</v>
      </c>
      <c r="P139" s="21">
        <f t="shared" ca="1" si="41"/>
        <v>0</v>
      </c>
      <c r="Q139" s="21">
        <f t="shared" ca="1" si="42"/>
        <v>0</v>
      </c>
      <c r="R139">
        <f t="shared" ca="1" si="33"/>
        <v>0.16354160685011057</v>
      </c>
    </row>
    <row r="140" spans="1:18" x14ac:dyDescent="0.2">
      <c r="A140" s="113"/>
      <c r="B140" s="113"/>
      <c r="C140" s="113"/>
      <c r="D140" s="115">
        <f t="shared" si="30"/>
        <v>0</v>
      </c>
      <c r="E140" s="115">
        <f t="shared" si="30"/>
        <v>0</v>
      </c>
      <c r="F140" s="21">
        <f t="shared" si="31"/>
        <v>0</v>
      </c>
      <c r="G140" s="21">
        <f t="shared" si="31"/>
        <v>0</v>
      </c>
      <c r="H140" s="21">
        <f t="shared" si="34"/>
        <v>0</v>
      </c>
      <c r="I140" s="21">
        <f t="shared" si="35"/>
        <v>0</v>
      </c>
      <c r="J140" s="21">
        <f t="shared" si="36"/>
        <v>0</v>
      </c>
      <c r="K140" s="21">
        <f t="shared" si="37"/>
        <v>0</v>
      </c>
      <c r="L140" s="21">
        <f t="shared" si="38"/>
        <v>0</v>
      </c>
      <c r="M140" s="21">
        <f t="shared" ca="1" si="32"/>
        <v>-0.16354160685011057</v>
      </c>
      <c r="N140" s="21">
        <f t="shared" ca="1" si="39"/>
        <v>0</v>
      </c>
      <c r="O140" s="116">
        <f t="shared" ca="1" si="40"/>
        <v>0</v>
      </c>
      <c r="P140" s="21">
        <f t="shared" ca="1" si="41"/>
        <v>0</v>
      </c>
      <c r="Q140" s="21">
        <f t="shared" ca="1" si="42"/>
        <v>0</v>
      </c>
      <c r="R140">
        <f t="shared" ca="1" si="33"/>
        <v>0.16354160685011057</v>
      </c>
    </row>
    <row r="141" spans="1:18" x14ac:dyDescent="0.2">
      <c r="A141" s="113"/>
      <c r="B141" s="113"/>
      <c r="C141" s="113"/>
      <c r="D141" s="115">
        <f t="shared" si="30"/>
        <v>0</v>
      </c>
      <c r="E141" s="115">
        <f t="shared" si="30"/>
        <v>0</v>
      </c>
      <c r="F141" s="21">
        <f t="shared" si="31"/>
        <v>0</v>
      </c>
      <c r="G141" s="21">
        <f t="shared" si="31"/>
        <v>0</v>
      </c>
      <c r="H141" s="21">
        <f t="shared" si="34"/>
        <v>0</v>
      </c>
      <c r="I141" s="21">
        <f t="shared" si="35"/>
        <v>0</v>
      </c>
      <c r="J141" s="21">
        <f t="shared" si="36"/>
        <v>0</v>
      </c>
      <c r="K141" s="21">
        <f t="shared" si="37"/>
        <v>0</v>
      </c>
      <c r="L141" s="21">
        <f t="shared" si="38"/>
        <v>0</v>
      </c>
      <c r="M141" s="21">
        <f t="shared" ca="1" si="32"/>
        <v>-0.16354160685011057</v>
      </c>
      <c r="N141" s="21">
        <f t="shared" ca="1" si="39"/>
        <v>0</v>
      </c>
      <c r="O141" s="116">
        <f t="shared" ca="1" si="40"/>
        <v>0</v>
      </c>
      <c r="P141" s="21">
        <f t="shared" ca="1" si="41"/>
        <v>0</v>
      </c>
      <c r="Q141" s="21">
        <f t="shared" ca="1" si="42"/>
        <v>0</v>
      </c>
      <c r="R141">
        <f t="shared" ca="1" si="33"/>
        <v>0.16354160685011057</v>
      </c>
    </row>
    <row r="142" spans="1:18" x14ac:dyDescent="0.2">
      <c r="A142" s="113"/>
      <c r="B142" s="113"/>
      <c r="C142" s="113"/>
      <c r="D142" s="115">
        <f t="shared" si="30"/>
        <v>0</v>
      </c>
      <c r="E142" s="115">
        <f t="shared" si="30"/>
        <v>0</v>
      </c>
      <c r="F142" s="21">
        <f t="shared" si="31"/>
        <v>0</v>
      </c>
      <c r="G142" s="21">
        <f t="shared" si="31"/>
        <v>0</v>
      </c>
      <c r="H142" s="21">
        <f t="shared" si="34"/>
        <v>0</v>
      </c>
      <c r="I142" s="21">
        <f t="shared" si="35"/>
        <v>0</v>
      </c>
      <c r="J142" s="21">
        <f t="shared" si="36"/>
        <v>0</v>
      </c>
      <c r="K142" s="21">
        <f t="shared" si="37"/>
        <v>0</v>
      </c>
      <c r="L142" s="21">
        <f t="shared" si="38"/>
        <v>0</v>
      </c>
      <c r="M142" s="21">
        <f t="shared" ca="1" si="32"/>
        <v>-0.16354160685011057</v>
      </c>
      <c r="N142" s="21">
        <f t="shared" ca="1" si="39"/>
        <v>0</v>
      </c>
      <c r="O142" s="116">
        <f t="shared" ca="1" si="40"/>
        <v>0</v>
      </c>
      <c r="P142" s="21">
        <f t="shared" ca="1" si="41"/>
        <v>0</v>
      </c>
      <c r="Q142" s="21">
        <f t="shared" ca="1" si="42"/>
        <v>0</v>
      </c>
      <c r="R142">
        <f t="shared" ca="1" si="33"/>
        <v>0.16354160685011057</v>
      </c>
    </row>
    <row r="143" spans="1:18" x14ac:dyDescent="0.2">
      <c r="A143" s="113"/>
      <c r="B143" s="113"/>
      <c r="C143" s="113"/>
      <c r="D143" s="115">
        <f t="shared" si="30"/>
        <v>0</v>
      </c>
      <c r="E143" s="115">
        <f t="shared" si="30"/>
        <v>0</v>
      </c>
      <c r="F143" s="21">
        <f t="shared" si="31"/>
        <v>0</v>
      </c>
      <c r="G143" s="21">
        <f t="shared" si="31"/>
        <v>0</v>
      </c>
      <c r="H143" s="21">
        <f t="shared" si="34"/>
        <v>0</v>
      </c>
      <c r="I143" s="21">
        <f t="shared" si="35"/>
        <v>0</v>
      </c>
      <c r="J143" s="21">
        <f t="shared" si="36"/>
        <v>0</v>
      </c>
      <c r="K143" s="21">
        <f t="shared" si="37"/>
        <v>0</v>
      </c>
      <c r="L143" s="21">
        <f t="shared" si="38"/>
        <v>0</v>
      </c>
      <c r="M143" s="21">
        <f t="shared" ca="1" si="32"/>
        <v>-0.16354160685011057</v>
      </c>
      <c r="N143" s="21">
        <f t="shared" ca="1" si="39"/>
        <v>0</v>
      </c>
      <c r="O143" s="116">
        <f t="shared" ca="1" si="40"/>
        <v>0</v>
      </c>
      <c r="P143" s="21">
        <f t="shared" ca="1" si="41"/>
        <v>0</v>
      </c>
      <c r="Q143" s="21">
        <f t="shared" ca="1" si="42"/>
        <v>0</v>
      </c>
      <c r="R143">
        <f t="shared" ca="1" si="33"/>
        <v>0.16354160685011057</v>
      </c>
    </row>
    <row r="144" spans="1:18" x14ac:dyDescent="0.2">
      <c r="A144" s="113"/>
      <c r="B144" s="113"/>
      <c r="C144" s="113"/>
      <c r="D144" s="115">
        <f t="shared" si="30"/>
        <v>0</v>
      </c>
      <c r="E144" s="115">
        <f t="shared" si="30"/>
        <v>0</v>
      </c>
      <c r="F144" s="21">
        <f t="shared" si="31"/>
        <v>0</v>
      </c>
      <c r="G144" s="21">
        <f t="shared" si="31"/>
        <v>0</v>
      </c>
      <c r="H144" s="21">
        <f t="shared" si="34"/>
        <v>0</v>
      </c>
      <c r="I144" s="21">
        <f t="shared" si="35"/>
        <v>0</v>
      </c>
      <c r="J144" s="21">
        <f t="shared" si="36"/>
        <v>0</v>
      </c>
      <c r="K144" s="21">
        <f t="shared" si="37"/>
        <v>0</v>
      </c>
      <c r="L144" s="21">
        <f t="shared" si="38"/>
        <v>0</v>
      </c>
      <c r="M144" s="21">
        <f t="shared" ca="1" si="32"/>
        <v>-0.16354160685011057</v>
      </c>
      <c r="N144" s="21">
        <f t="shared" ca="1" si="39"/>
        <v>0</v>
      </c>
      <c r="O144" s="116">
        <f t="shared" ca="1" si="40"/>
        <v>0</v>
      </c>
      <c r="P144" s="21">
        <f t="shared" ca="1" si="41"/>
        <v>0</v>
      </c>
      <c r="Q144" s="21">
        <f t="shared" ca="1" si="42"/>
        <v>0</v>
      </c>
      <c r="R144">
        <f t="shared" ca="1" si="33"/>
        <v>0.16354160685011057</v>
      </c>
    </row>
    <row r="145" spans="1:18" x14ac:dyDescent="0.2">
      <c r="A145" s="113"/>
      <c r="B145" s="113"/>
      <c r="C145" s="113"/>
      <c r="D145" s="115">
        <f t="shared" si="30"/>
        <v>0</v>
      </c>
      <c r="E145" s="115">
        <f t="shared" si="30"/>
        <v>0</v>
      </c>
      <c r="F145" s="21">
        <f t="shared" si="31"/>
        <v>0</v>
      </c>
      <c r="G145" s="21">
        <f t="shared" si="31"/>
        <v>0</v>
      </c>
      <c r="H145" s="21">
        <f t="shared" si="34"/>
        <v>0</v>
      </c>
      <c r="I145" s="21">
        <f t="shared" si="35"/>
        <v>0</v>
      </c>
      <c r="J145" s="21">
        <f t="shared" si="36"/>
        <v>0</v>
      </c>
      <c r="K145" s="21">
        <f t="shared" si="37"/>
        <v>0</v>
      </c>
      <c r="L145" s="21">
        <f t="shared" si="38"/>
        <v>0</v>
      </c>
      <c r="M145" s="21">
        <f t="shared" ca="1" si="32"/>
        <v>-0.16354160685011057</v>
      </c>
      <c r="N145" s="21">
        <f t="shared" ca="1" si="39"/>
        <v>0</v>
      </c>
      <c r="O145" s="116">
        <f t="shared" ca="1" si="40"/>
        <v>0</v>
      </c>
      <c r="P145" s="21">
        <f t="shared" ca="1" si="41"/>
        <v>0</v>
      </c>
      <c r="Q145" s="21">
        <f t="shared" ca="1" si="42"/>
        <v>0</v>
      </c>
      <c r="R145">
        <f t="shared" ca="1" si="33"/>
        <v>0.16354160685011057</v>
      </c>
    </row>
    <row r="146" spans="1:18" x14ac:dyDescent="0.2">
      <c r="A146" s="113"/>
      <c r="B146" s="113"/>
      <c r="C146" s="113"/>
      <c r="D146" s="115">
        <f t="shared" si="30"/>
        <v>0</v>
      </c>
      <c r="E146" s="115">
        <f t="shared" si="30"/>
        <v>0</v>
      </c>
      <c r="F146" s="21">
        <f t="shared" si="31"/>
        <v>0</v>
      </c>
      <c r="G146" s="21">
        <f t="shared" si="31"/>
        <v>0</v>
      </c>
      <c r="H146" s="21">
        <f t="shared" si="34"/>
        <v>0</v>
      </c>
      <c r="I146" s="21">
        <f t="shared" si="35"/>
        <v>0</v>
      </c>
      <c r="J146" s="21">
        <f t="shared" si="36"/>
        <v>0</v>
      </c>
      <c r="K146" s="21">
        <f t="shared" si="37"/>
        <v>0</v>
      </c>
      <c r="L146" s="21">
        <f t="shared" si="38"/>
        <v>0</v>
      </c>
      <c r="M146" s="21">
        <f t="shared" ca="1" si="32"/>
        <v>-0.16354160685011057</v>
      </c>
      <c r="N146" s="21">
        <f t="shared" ca="1" si="39"/>
        <v>0</v>
      </c>
      <c r="O146" s="116">
        <f t="shared" ca="1" si="40"/>
        <v>0</v>
      </c>
      <c r="P146" s="21">
        <f t="shared" ca="1" si="41"/>
        <v>0</v>
      </c>
      <c r="Q146" s="21">
        <f t="shared" ca="1" si="42"/>
        <v>0</v>
      </c>
      <c r="R146">
        <f t="shared" ca="1" si="33"/>
        <v>0.16354160685011057</v>
      </c>
    </row>
    <row r="147" spans="1:18" x14ac:dyDescent="0.2">
      <c r="A147" s="113"/>
      <c r="B147" s="113"/>
      <c r="C147" s="113"/>
      <c r="D147" s="115">
        <f t="shared" si="30"/>
        <v>0</v>
      </c>
      <c r="E147" s="115">
        <f t="shared" si="30"/>
        <v>0</v>
      </c>
      <c r="F147" s="21">
        <f t="shared" si="31"/>
        <v>0</v>
      </c>
      <c r="G147" s="21">
        <f t="shared" si="31"/>
        <v>0</v>
      </c>
      <c r="H147" s="21">
        <f t="shared" si="34"/>
        <v>0</v>
      </c>
      <c r="I147" s="21">
        <f t="shared" si="35"/>
        <v>0</v>
      </c>
      <c r="J147" s="21">
        <f t="shared" si="36"/>
        <v>0</v>
      </c>
      <c r="K147" s="21">
        <f t="shared" si="37"/>
        <v>0</v>
      </c>
      <c r="L147" s="21">
        <f t="shared" si="38"/>
        <v>0</v>
      </c>
      <c r="M147" s="21">
        <f t="shared" ca="1" si="32"/>
        <v>-0.16354160685011057</v>
      </c>
      <c r="N147" s="21">
        <f t="shared" ca="1" si="39"/>
        <v>0</v>
      </c>
      <c r="O147" s="116">
        <f t="shared" ca="1" si="40"/>
        <v>0</v>
      </c>
      <c r="P147" s="21">
        <f t="shared" ca="1" si="41"/>
        <v>0</v>
      </c>
      <c r="Q147" s="21">
        <f t="shared" ca="1" si="42"/>
        <v>0</v>
      </c>
      <c r="R147">
        <f t="shared" ca="1" si="33"/>
        <v>0.16354160685011057</v>
      </c>
    </row>
    <row r="148" spans="1:18" x14ac:dyDescent="0.2">
      <c r="A148" s="113"/>
      <c r="B148" s="113"/>
      <c r="C148" s="113"/>
      <c r="D148" s="115">
        <f t="shared" si="30"/>
        <v>0</v>
      </c>
      <c r="E148" s="115">
        <f t="shared" si="30"/>
        <v>0</v>
      </c>
      <c r="F148" s="21">
        <f t="shared" si="31"/>
        <v>0</v>
      </c>
      <c r="G148" s="21">
        <f t="shared" si="31"/>
        <v>0</v>
      </c>
      <c r="H148" s="21">
        <f t="shared" si="34"/>
        <v>0</v>
      </c>
      <c r="I148" s="21">
        <f t="shared" si="35"/>
        <v>0</v>
      </c>
      <c r="J148" s="21">
        <f t="shared" si="36"/>
        <v>0</v>
      </c>
      <c r="K148" s="21">
        <f t="shared" si="37"/>
        <v>0</v>
      </c>
      <c r="L148" s="21">
        <f t="shared" si="38"/>
        <v>0</v>
      </c>
      <c r="M148" s="21">
        <f t="shared" ca="1" si="32"/>
        <v>-0.16354160685011057</v>
      </c>
      <c r="N148" s="21">
        <f t="shared" ca="1" si="39"/>
        <v>0</v>
      </c>
      <c r="O148" s="116">
        <f t="shared" ca="1" si="40"/>
        <v>0</v>
      </c>
      <c r="P148" s="21">
        <f t="shared" ca="1" si="41"/>
        <v>0</v>
      </c>
      <c r="Q148" s="21">
        <f t="shared" ca="1" si="42"/>
        <v>0</v>
      </c>
      <c r="R148">
        <f t="shared" ca="1" si="33"/>
        <v>0.16354160685011057</v>
      </c>
    </row>
    <row r="149" spans="1:18" x14ac:dyDescent="0.2">
      <c r="A149" s="113"/>
      <c r="B149" s="113"/>
      <c r="C149" s="113"/>
      <c r="D149" s="115">
        <f t="shared" si="30"/>
        <v>0</v>
      </c>
      <c r="E149" s="115">
        <f t="shared" si="30"/>
        <v>0</v>
      </c>
      <c r="F149" s="21">
        <f t="shared" si="31"/>
        <v>0</v>
      </c>
      <c r="G149" s="21">
        <f t="shared" si="31"/>
        <v>0</v>
      </c>
      <c r="H149" s="21">
        <f t="shared" si="34"/>
        <v>0</v>
      </c>
      <c r="I149" s="21">
        <f t="shared" si="35"/>
        <v>0</v>
      </c>
      <c r="J149" s="21">
        <f t="shared" si="36"/>
        <v>0</v>
      </c>
      <c r="K149" s="21">
        <f t="shared" si="37"/>
        <v>0</v>
      </c>
      <c r="L149" s="21">
        <f t="shared" si="38"/>
        <v>0</v>
      </c>
      <c r="M149" s="21">
        <f t="shared" ca="1" si="32"/>
        <v>-0.16354160685011057</v>
      </c>
      <c r="N149" s="21">
        <f t="shared" ca="1" si="39"/>
        <v>0</v>
      </c>
      <c r="O149" s="116">
        <f t="shared" ca="1" si="40"/>
        <v>0</v>
      </c>
      <c r="P149" s="21">
        <f t="shared" ca="1" si="41"/>
        <v>0</v>
      </c>
      <c r="Q149" s="21">
        <f t="shared" ca="1" si="42"/>
        <v>0</v>
      </c>
      <c r="R149">
        <f t="shared" ca="1" si="33"/>
        <v>0.16354160685011057</v>
      </c>
    </row>
    <row r="150" spans="1:18" x14ac:dyDescent="0.2">
      <c r="A150" s="113"/>
      <c r="B150" s="113"/>
      <c r="C150" s="113"/>
      <c r="D150" s="115">
        <f t="shared" si="30"/>
        <v>0</v>
      </c>
      <c r="E150" s="115">
        <f t="shared" si="30"/>
        <v>0</v>
      </c>
      <c r="F150" s="21">
        <f t="shared" si="31"/>
        <v>0</v>
      </c>
      <c r="G150" s="21">
        <f t="shared" si="31"/>
        <v>0</v>
      </c>
      <c r="H150" s="21">
        <f t="shared" si="34"/>
        <v>0</v>
      </c>
      <c r="I150" s="21">
        <f t="shared" si="35"/>
        <v>0</v>
      </c>
      <c r="J150" s="21">
        <f t="shared" si="36"/>
        <v>0</v>
      </c>
      <c r="K150" s="21">
        <f t="shared" si="37"/>
        <v>0</v>
      </c>
      <c r="L150" s="21">
        <f t="shared" si="38"/>
        <v>0</v>
      </c>
      <c r="M150" s="21">
        <f t="shared" ca="1" si="32"/>
        <v>-0.16354160685011057</v>
      </c>
      <c r="N150" s="21">
        <f t="shared" ca="1" si="39"/>
        <v>0</v>
      </c>
      <c r="O150" s="116">
        <f t="shared" ca="1" si="40"/>
        <v>0</v>
      </c>
      <c r="P150" s="21">
        <f t="shared" ca="1" si="41"/>
        <v>0</v>
      </c>
      <c r="Q150" s="21">
        <f t="shared" ca="1" si="42"/>
        <v>0</v>
      </c>
      <c r="R150">
        <f t="shared" ca="1" si="33"/>
        <v>0.16354160685011057</v>
      </c>
    </row>
    <row r="151" spans="1:18" x14ac:dyDescent="0.2">
      <c r="A151" s="113"/>
      <c r="B151" s="113"/>
      <c r="C151" s="113"/>
      <c r="D151" s="115">
        <f t="shared" si="30"/>
        <v>0</v>
      </c>
      <c r="E151" s="115">
        <f t="shared" si="30"/>
        <v>0</v>
      </c>
      <c r="F151" s="21">
        <f t="shared" si="31"/>
        <v>0</v>
      </c>
      <c r="G151" s="21">
        <f t="shared" si="31"/>
        <v>0</v>
      </c>
      <c r="H151" s="21">
        <f t="shared" si="34"/>
        <v>0</v>
      </c>
      <c r="I151" s="21">
        <f t="shared" si="35"/>
        <v>0</v>
      </c>
      <c r="J151" s="21">
        <f t="shared" si="36"/>
        <v>0</v>
      </c>
      <c r="K151" s="21">
        <f t="shared" si="37"/>
        <v>0</v>
      </c>
      <c r="L151" s="21">
        <f t="shared" si="38"/>
        <v>0</v>
      </c>
      <c r="M151" s="21">
        <f t="shared" ca="1" si="32"/>
        <v>-0.16354160685011057</v>
      </c>
      <c r="N151" s="21">
        <f t="shared" ca="1" si="39"/>
        <v>0</v>
      </c>
      <c r="O151" s="116">
        <f t="shared" ca="1" si="40"/>
        <v>0</v>
      </c>
      <c r="P151" s="21">
        <f t="shared" ca="1" si="41"/>
        <v>0</v>
      </c>
      <c r="Q151" s="21">
        <f t="shared" ca="1" si="42"/>
        <v>0</v>
      </c>
      <c r="R151">
        <f t="shared" ca="1" si="33"/>
        <v>0.16354160685011057</v>
      </c>
    </row>
    <row r="152" spans="1:18" x14ac:dyDescent="0.2">
      <c r="A152" s="113"/>
      <c r="B152" s="113"/>
      <c r="C152" s="113"/>
      <c r="D152" s="115">
        <f t="shared" si="30"/>
        <v>0</v>
      </c>
      <c r="E152" s="115">
        <f t="shared" si="30"/>
        <v>0</v>
      </c>
      <c r="F152" s="21">
        <f t="shared" si="31"/>
        <v>0</v>
      </c>
      <c r="G152" s="21">
        <f t="shared" si="31"/>
        <v>0</v>
      </c>
      <c r="H152" s="21">
        <f t="shared" si="34"/>
        <v>0</v>
      </c>
      <c r="I152" s="21">
        <f t="shared" si="35"/>
        <v>0</v>
      </c>
      <c r="J152" s="21">
        <f t="shared" si="36"/>
        <v>0</v>
      </c>
      <c r="K152" s="21">
        <f t="shared" si="37"/>
        <v>0</v>
      </c>
      <c r="L152" s="21">
        <f t="shared" si="38"/>
        <v>0</v>
      </c>
      <c r="M152" s="21">
        <f t="shared" ca="1" si="32"/>
        <v>-0.16354160685011057</v>
      </c>
      <c r="N152" s="21">
        <f t="shared" ca="1" si="39"/>
        <v>0</v>
      </c>
      <c r="O152" s="116">
        <f t="shared" ca="1" si="40"/>
        <v>0</v>
      </c>
      <c r="P152" s="21">
        <f t="shared" ca="1" si="41"/>
        <v>0</v>
      </c>
      <c r="Q152" s="21">
        <f t="shared" ca="1" si="42"/>
        <v>0</v>
      </c>
      <c r="R152">
        <f t="shared" ca="1" si="33"/>
        <v>0.16354160685011057</v>
      </c>
    </row>
    <row r="153" spans="1:18" x14ac:dyDescent="0.2">
      <c r="A153" s="113"/>
      <c r="B153" s="113"/>
      <c r="C153" s="113"/>
      <c r="D153" s="115">
        <f t="shared" si="30"/>
        <v>0</v>
      </c>
      <c r="E153" s="115">
        <f t="shared" si="30"/>
        <v>0</v>
      </c>
      <c r="F153" s="21">
        <f t="shared" si="31"/>
        <v>0</v>
      </c>
      <c r="G153" s="21">
        <f t="shared" si="31"/>
        <v>0</v>
      </c>
      <c r="H153" s="21">
        <f t="shared" si="34"/>
        <v>0</v>
      </c>
      <c r="I153" s="21">
        <f t="shared" si="35"/>
        <v>0</v>
      </c>
      <c r="J153" s="21">
        <f t="shared" si="36"/>
        <v>0</v>
      </c>
      <c r="K153" s="21">
        <f t="shared" si="37"/>
        <v>0</v>
      </c>
      <c r="L153" s="21">
        <f t="shared" si="38"/>
        <v>0</v>
      </c>
      <c r="M153" s="21">
        <f t="shared" ca="1" si="32"/>
        <v>-0.16354160685011057</v>
      </c>
      <c r="N153" s="21">
        <f t="shared" ca="1" si="39"/>
        <v>0</v>
      </c>
      <c r="O153" s="116">
        <f t="shared" ca="1" si="40"/>
        <v>0</v>
      </c>
      <c r="P153" s="21">
        <f t="shared" ca="1" si="41"/>
        <v>0</v>
      </c>
      <c r="Q153" s="21">
        <f t="shared" ca="1" si="42"/>
        <v>0</v>
      </c>
      <c r="R153">
        <f t="shared" ca="1" si="33"/>
        <v>0.16354160685011057</v>
      </c>
    </row>
    <row r="154" spans="1:18" x14ac:dyDescent="0.2">
      <c r="A154" s="113"/>
      <c r="B154" s="113"/>
      <c r="C154" s="113"/>
      <c r="D154" s="115">
        <f t="shared" si="30"/>
        <v>0</v>
      </c>
      <c r="E154" s="115">
        <f t="shared" si="30"/>
        <v>0</v>
      </c>
      <c r="F154" s="21">
        <f t="shared" si="31"/>
        <v>0</v>
      </c>
      <c r="G154" s="21">
        <f t="shared" si="31"/>
        <v>0</v>
      </c>
      <c r="H154" s="21">
        <f t="shared" si="34"/>
        <v>0</v>
      </c>
      <c r="I154" s="21">
        <f t="shared" si="35"/>
        <v>0</v>
      </c>
      <c r="J154" s="21">
        <f t="shared" si="36"/>
        <v>0</v>
      </c>
      <c r="K154" s="21">
        <f t="shared" si="37"/>
        <v>0</v>
      </c>
      <c r="L154" s="21">
        <f t="shared" si="38"/>
        <v>0</v>
      </c>
      <c r="M154" s="21">
        <f t="shared" ca="1" si="32"/>
        <v>-0.16354160685011057</v>
      </c>
      <c r="N154" s="21">
        <f t="shared" ca="1" si="39"/>
        <v>0</v>
      </c>
      <c r="O154" s="116">
        <f t="shared" ca="1" si="40"/>
        <v>0</v>
      </c>
      <c r="P154" s="21">
        <f t="shared" ca="1" si="41"/>
        <v>0</v>
      </c>
      <c r="Q154" s="21">
        <f t="shared" ca="1" si="42"/>
        <v>0</v>
      </c>
      <c r="R154">
        <f t="shared" ca="1" si="33"/>
        <v>0.16354160685011057</v>
      </c>
    </row>
    <row r="155" spans="1:18" x14ac:dyDescent="0.2">
      <c r="A155" s="113"/>
      <c r="B155" s="113"/>
      <c r="C155" s="113"/>
      <c r="D155" s="115">
        <f t="shared" si="30"/>
        <v>0</v>
      </c>
      <c r="E155" s="115">
        <f t="shared" si="30"/>
        <v>0</v>
      </c>
      <c r="F155" s="21">
        <f t="shared" si="31"/>
        <v>0</v>
      </c>
      <c r="G155" s="21">
        <f t="shared" si="31"/>
        <v>0</v>
      </c>
      <c r="H155" s="21">
        <f t="shared" si="34"/>
        <v>0</v>
      </c>
      <c r="I155" s="21">
        <f t="shared" si="35"/>
        <v>0</v>
      </c>
      <c r="J155" s="21">
        <f t="shared" si="36"/>
        <v>0</v>
      </c>
      <c r="K155" s="21">
        <f t="shared" si="37"/>
        <v>0</v>
      </c>
      <c r="L155" s="21">
        <f t="shared" si="38"/>
        <v>0</v>
      </c>
      <c r="M155" s="21">
        <f t="shared" ca="1" si="32"/>
        <v>-0.16354160685011057</v>
      </c>
      <c r="N155" s="21">
        <f t="shared" ca="1" si="39"/>
        <v>0</v>
      </c>
      <c r="O155" s="116">
        <f t="shared" ca="1" si="40"/>
        <v>0</v>
      </c>
      <c r="P155" s="21">
        <f t="shared" ca="1" si="41"/>
        <v>0</v>
      </c>
      <c r="Q155" s="21">
        <f t="shared" ca="1" si="42"/>
        <v>0</v>
      </c>
      <c r="R155">
        <f t="shared" ca="1" si="33"/>
        <v>0.16354160685011057</v>
      </c>
    </row>
    <row r="156" spans="1:18" x14ac:dyDescent="0.2">
      <c r="A156" s="113"/>
      <c r="B156" s="113"/>
      <c r="C156" s="113"/>
      <c r="D156" s="115">
        <f t="shared" si="30"/>
        <v>0</v>
      </c>
      <c r="E156" s="115">
        <f t="shared" si="30"/>
        <v>0</v>
      </c>
      <c r="F156" s="21">
        <f t="shared" si="31"/>
        <v>0</v>
      </c>
      <c r="G156" s="21">
        <f t="shared" si="31"/>
        <v>0</v>
      </c>
      <c r="H156" s="21">
        <f t="shared" si="34"/>
        <v>0</v>
      </c>
      <c r="I156" s="21">
        <f t="shared" si="35"/>
        <v>0</v>
      </c>
      <c r="J156" s="21">
        <f t="shared" si="36"/>
        <v>0</v>
      </c>
      <c r="K156" s="21">
        <f t="shared" si="37"/>
        <v>0</v>
      </c>
      <c r="L156" s="21">
        <f t="shared" si="38"/>
        <v>0</v>
      </c>
      <c r="M156" s="21">
        <f t="shared" ca="1" si="32"/>
        <v>-0.16354160685011057</v>
      </c>
      <c r="N156" s="21">
        <f t="shared" ca="1" si="39"/>
        <v>0</v>
      </c>
      <c r="O156" s="116">
        <f t="shared" ca="1" si="40"/>
        <v>0</v>
      </c>
      <c r="P156" s="21">
        <f t="shared" ca="1" si="41"/>
        <v>0</v>
      </c>
      <c r="Q156" s="21">
        <f t="shared" ca="1" si="42"/>
        <v>0</v>
      </c>
      <c r="R156">
        <f t="shared" ca="1" si="33"/>
        <v>0.16354160685011057</v>
      </c>
    </row>
    <row r="157" spans="1:18" x14ac:dyDescent="0.2">
      <c r="A157" s="113"/>
      <c r="B157" s="113"/>
      <c r="C157" s="113"/>
      <c r="D157" s="115">
        <f t="shared" si="30"/>
        <v>0</v>
      </c>
      <c r="E157" s="115">
        <f t="shared" si="30"/>
        <v>0</v>
      </c>
      <c r="F157" s="21">
        <f t="shared" si="31"/>
        <v>0</v>
      </c>
      <c r="G157" s="21">
        <f t="shared" si="31"/>
        <v>0</v>
      </c>
      <c r="H157" s="21">
        <f t="shared" si="34"/>
        <v>0</v>
      </c>
      <c r="I157" s="21">
        <f t="shared" si="35"/>
        <v>0</v>
      </c>
      <c r="J157" s="21">
        <f t="shared" si="36"/>
        <v>0</v>
      </c>
      <c r="K157" s="21">
        <f t="shared" si="37"/>
        <v>0</v>
      </c>
      <c r="L157" s="21">
        <f t="shared" si="38"/>
        <v>0</v>
      </c>
      <c r="M157" s="21">
        <f t="shared" ca="1" si="32"/>
        <v>-0.16354160685011057</v>
      </c>
      <c r="N157" s="21">
        <f t="shared" ca="1" si="39"/>
        <v>0</v>
      </c>
      <c r="O157" s="116">
        <f t="shared" ca="1" si="40"/>
        <v>0</v>
      </c>
      <c r="P157" s="21">
        <f t="shared" ca="1" si="41"/>
        <v>0</v>
      </c>
      <c r="Q157" s="21">
        <f t="shared" ca="1" si="42"/>
        <v>0</v>
      </c>
      <c r="R157">
        <f t="shared" ca="1" si="33"/>
        <v>0.16354160685011057</v>
      </c>
    </row>
    <row r="158" spans="1:18" x14ac:dyDescent="0.2">
      <c r="A158" s="113"/>
      <c r="B158" s="113"/>
      <c r="C158" s="113"/>
      <c r="D158" s="115">
        <f t="shared" si="30"/>
        <v>0</v>
      </c>
      <c r="E158" s="115">
        <f t="shared" si="30"/>
        <v>0</v>
      </c>
      <c r="F158" s="21">
        <f t="shared" si="31"/>
        <v>0</v>
      </c>
      <c r="G158" s="21">
        <f t="shared" si="31"/>
        <v>0</v>
      </c>
      <c r="H158" s="21">
        <f t="shared" si="34"/>
        <v>0</v>
      </c>
      <c r="I158" s="21">
        <f t="shared" si="35"/>
        <v>0</v>
      </c>
      <c r="J158" s="21">
        <f t="shared" si="36"/>
        <v>0</v>
      </c>
      <c r="K158" s="21">
        <f t="shared" si="37"/>
        <v>0</v>
      </c>
      <c r="L158" s="21">
        <f t="shared" si="38"/>
        <v>0</v>
      </c>
      <c r="M158" s="21">
        <f t="shared" ca="1" si="32"/>
        <v>-0.16354160685011057</v>
      </c>
      <c r="N158" s="21">
        <f t="shared" ca="1" si="39"/>
        <v>0</v>
      </c>
      <c r="O158" s="116">
        <f t="shared" ca="1" si="40"/>
        <v>0</v>
      </c>
      <c r="P158" s="21">
        <f t="shared" ca="1" si="41"/>
        <v>0</v>
      </c>
      <c r="Q158" s="21">
        <f t="shared" ca="1" si="42"/>
        <v>0</v>
      </c>
      <c r="R158">
        <f t="shared" ca="1" si="33"/>
        <v>0.16354160685011057</v>
      </c>
    </row>
    <row r="159" spans="1:18" x14ac:dyDescent="0.2">
      <c r="A159" s="113"/>
      <c r="B159" s="113"/>
      <c r="C159" s="113"/>
      <c r="D159" s="115">
        <f t="shared" si="30"/>
        <v>0</v>
      </c>
      <c r="E159" s="115">
        <f t="shared" si="30"/>
        <v>0</v>
      </c>
      <c r="F159" s="21">
        <f t="shared" si="31"/>
        <v>0</v>
      </c>
      <c r="G159" s="21">
        <f t="shared" si="31"/>
        <v>0</v>
      </c>
      <c r="H159" s="21">
        <f t="shared" si="34"/>
        <v>0</v>
      </c>
      <c r="I159" s="21">
        <f t="shared" si="35"/>
        <v>0</v>
      </c>
      <c r="J159" s="21">
        <f t="shared" si="36"/>
        <v>0</v>
      </c>
      <c r="K159" s="21">
        <f t="shared" si="37"/>
        <v>0</v>
      </c>
      <c r="L159" s="21">
        <f t="shared" si="38"/>
        <v>0</v>
      </c>
      <c r="M159" s="21">
        <f t="shared" ca="1" si="32"/>
        <v>-0.16354160685011057</v>
      </c>
      <c r="N159" s="21">
        <f t="shared" ca="1" si="39"/>
        <v>0</v>
      </c>
      <c r="O159" s="116">
        <f t="shared" ca="1" si="40"/>
        <v>0</v>
      </c>
      <c r="P159" s="21">
        <f t="shared" ca="1" si="41"/>
        <v>0</v>
      </c>
      <c r="Q159" s="21">
        <f t="shared" ca="1" si="42"/>
        <v>0</v>
      </c>
      <c r="R159">
        <f t="shared" ca="1" si="33"/>
        <v>0.16354160685011057</v>
      </c>
    </row>
    <row r="160" spans="1:18" x14ac:dyDescent="0.2">
      <c r="A160" s="113"/>
      <c r="B160" s="113"/>
      <c r="C160" s="113"/>
      <c r="D160" s="115">
        <f t="shared" si="30"/>
        <v>0</v>
      </c>
      <c r="E160" s="115">
        <f t="shared" si="30"/>
        <v>0</v>
      </c>
      <c r="F160" s="21">
        <f t="shared" si="31"/>
        <v>0</v>
      </c>
      <c r="G160" s="21">
        <f t="shared" si="31"/>
        <v>0</v>
      </c>
      <c r="H160" s="21">
        <f t="shared" si="34"/>
        <v>0</v>
      </c>
      <c r="I160" s="21">
        <f t="shared" si="35"/>
        <v>0</v>
      </c>
      <c r="J160" s="21">
        <f t="shared" si="36"/>
        <v>0</v>
      </c>
      <c r="K160" s="21">
        <f t="shared" si="37"/>
        <v>0</v>
      </c>
      <c r="L160" s="21">
        <f t="shared" si="38"/>
        <v>0</v>
      </c>
      <c r="M160" s="21">
        <f t="shared" ca="1" si="32"/>
        <v>-0.16354160685011057</v>
      </c>
      <c r="N160" s="21">
        <f t="shared" ca="1" si="39"/>
        <v>0</v>
      </c>
      <c r="O160" s="116">
        <f t="shared" ca="1" si="40"/>
        <v>0</v>
      </c>
      <c r="P160" s="21">
        <f t="shared" ca="1" si="41"/>
        <v>0</v>
      </c>
      <c r="Q160" s="21">
        <f t="shared" ca="1" si="42"/>
        <v>0</v>
      </c>
      <c r="R160">
        <f t="shared" ca="1" si="33"/>
        <v>0.16354160685011057</v>
      </c>
    </row>
    <row r="161" spans="1:18" x14ac:dyDescent="0.2">
      <c r="A161" s="113"/>
      <c r="B161" s="113"/>
      <c r="C161" s="113"/>
      <c r="D161" s="115">
        <f t="shared" si="30"/>
        <v>0</v>
      </c>
      <c r="E161" s="115">
        <f t="shared" si="30"/>
        <v>0</v>
      </c>
      <c r="F161" s="21">
        <f t="shared" si="31"/>
        <v>0</v>
      </c>
      <c r="G161" s="21">
        <f t="shared" si="31"/>
        <v>0</v>
      </c>
      <c r="H161" s="21">
        <f t="shared" si="34"/>
        <v>0</v>
      </c>
      <c r="I161" s="21">
        <f t="shared" si="35"/>
        <v>0</v>
      </c>
      <c r="J161" s="21">
        <f t="shared" si="36"/>
        <v>0</v>
      </c>
      <c r="K161" s="21">
        <f t="shared" si="37"/>
        <v>0</v>
      </c>
      <c r="L161" s="21">
        <f t="shared" si="38"/>
        <v>0</v>
      </c>
      <c r="M161" s="21">
        <f t="shared" ca="1" si="32"/>
        <v>-0.16354160685011057</v>
      </c>
      <c r="N161" s="21">
        <f t="shared" ca="1" si="39"/>
        <v>0</v>
      </c>
      <c r="O161" s="116">
        <f t="shared" ca="1" si="40"/>
        <v>0</v>
      </c>
      <c r="P161" s="21">
        <f t="shared" ca="1" si="41"/>
        <v>0</v>
      </c>
      <c r="Q161" s="21">
        <f t="shared" ca="1" si="42"/>
        <v>0</v>
      </c>
      <c r="R161">
        <f t="shared" ca="1" si="33"/>
        <v>0.16354160685011057</v>
      </c>
    </row>
    <row r="162" spans="1:18" x14ac:dyDescent="0.2">
      <c r="A162" s="113"/>
      <c r="B162" s="113"/>
      <c r="C162" s="113"/>
      <c r="D162" s="115">
        <f t="shared" si="30"/>
        <v>0</v>
      </c>
      <c r="E162" s="115">
        <f t="shared" si="30"/>
        <v>0</v>
      </c>
      <c r="F162" s="21">
        <f t="shared" si="31"/>
        <v>0</v>
      </c>
      <c r="G162" s="21">
        <f t="shared" si="31"/>
        <v>0</v>
      </c>
      <c r="H162" s="21">
        <f t="shared" si="34"/>
        <v>0</v>
      </c>
      <c r="I162" s="21">
        <f t="shared" si="35"/>
        <v>0</v>
      </c>
      <c r="J162" s="21">
        <f t="shared" si="36"/>
        <v>0</v>
      </c>
      <c r="K162" s="21">
        <f t="shared" si="37"/>
        <v>0</v>
      </c>
      <c r="L162" s="21">
        <f t="shared" si="38"/>
        <v>0</v>
      </c>
      <c r="M162" s="21">
        <f t="shared" ca="1" si="32"/>
        <v>-0.16354160685011057</v>
      </c>
      <c r="N162" s="21">
        <f t="shared" ca="1" si="39"/>
        <v>0</v>
      </c>
      <c r="O162" s="116">
        <f t="shared" ca="1" si="40"/>
        <v>0</v>
      </c>
      <c r="P162" s="21">
        <f t="shared" ca="1" si="41"/>
        <v>0</v>
      </c>
      <c r="Q162" s="21">
        <f t="shared" ca="1" si="42"/>
        <v>0</v>
      </c>
      <c r="R162">
        <f t="shared" ca="1" si="33"/>
        <v>0.16354160685011057</v>
      </c>
    </row>
    <row r="163" spans="1:18" x14ac:dyDescent="0.2">
      <c r="A163" s="113"/>
      <c r="B163" s="113"/>
      <c r="C163" s="113"/>
      <c r="D163" s="115">
        <f t="shared" si="30"/>
        <v>0</v>
      </c>
      <c r="E163" s="115">
        <f t="shared" si="30"/>
        <v>0</v>
      </c>
      <c r="F163" s="21">
        <f t="shared" si="31"/>
        <v>0</v>
      </c>
      <c r="G163" s="21">
        <f t="shared" si="31"/>
        <v>0</v>
      </c>
      <c r="H163" s="21">
        <f t="shared" si="34"/>
        <v>0</v>
      </c>
      <c r="I163" s="21">
        <f t="shared" si="35"/>
        <v>0</v>
      </c>
      <c r="J163" s="21">
        <f t="shared" si="36"/>
        <v>0</v>
      </c>
      <c r="K163" s="21">
        <f t="shared" si="37"/>
        <v>0</v>
      </c>
      <c r="L163" s="21">
        <f t="shared" si="38"/>
        <v>0</v>
      </c>
      <c r="M163" s="21">
        <f t="shared" ca="1" si="32"/>
        <v>-0.16354160685011057</v>
      </c>
      <c r="N163" s="21">
        <f t="shared" ca="1" si="39"/>
        <v>0</v>
      </c>
      <c r="O163" s="116">
        <f t="shared" ca="1" si="40"/>
        <v>0</v>
      </c>
      <c r="P163" s="21">
        <f t="shared" ca="1" si="41"/>
        <v>0</v>
      </c>
      <c r="Q163" s="21">
        <f t="shared" ca="1" si="42"/>
        <v>0</v>
      </c>
      <c r="R163">
        <f t="shared" ca="1" si="33"/>
        <v>0.16354160685011057</v>
      </c>
    </row>
    <row r="164" spans="1:18" x14ac:dyDescent="0.2">
      <c r="A164" s="113"/>
      <c r="B164" s="113"/>
      <c r="C164" s="113"/>
      <c r="D164" s="115">
        <f t="shared" si="30"/>
        <v>0</v>
      </c>
      <c r="E164" s="115">
        <f t="shared" si="30"/>
        <v>0</v>
      </c>
      <c r="F164" s="21">
        <f t="shared" si="31"/>
        <v>0</v>
      </c>
      <c r="G164" s="21">
        <f t="shared" si="31"/>
        <v>0</v>
      </c>
      <c r="H164" s="21">
        <f t="shared" si="34"/>
        <v>0</v>
      </c>
      <c r="I164" s="21">
        <f t="shared" si="35"/>
        <v>0</v>
      </c>
      <c r="J164" s="21">
        <f t="shared" si="36"/>
        <v>0</v>
      </c>
      <c r="K164" s="21">
        <f t="shared" si="37"/>
        <v>0</v>
      </c>
      <c r="L164" s="21">
        <f t="shared" si="38"/>
        <v>0</v>
      </c>
      <c r="M164" s="21">
        <f t="shared" ca="1" si="32"/>
        <v>-0.16354160685011057</v>
      </c>
      <c r="N164" s="21">
        <f t="shared" ca="1" si="39"/>
        <v>0</v>
      </c>
      <c r="O164" s="116">
        <f t="shared" ca="1" si="40"/>
        <v>0</v>
      </c>
      <c r="P164" s="21">
        <f t="shared" ca="1" si="41"/>
        <v>0</v>
      </c>
      <c r="Q164" s="21">
        <f t="shared" ca="1" si="42"/>
        <v>0</v>
      </c>
      <c r="R164">
        <f t="shared" ca="1" si="33"/>
        <v>0.16354160685011057</v>
      </c>
    </row>
    <row r="165" spans="1:18" x14ac:dyDescent="0.2">
      <c r="A165" s="113"/>
      <c r="B165" s="113"/>
      <c r="C165" s="113"/>
      <c r="D165" s="115">
        <f t="shared" si="30"/>
        <v>0</v>
      </c>
      <c r="E165" s="115">
        <f t="shared" si="30"/>
        <v>0</v>
      </c>
      <c r="F165" s="21">
        <f t="shared" si="31"/>
        <v>0</v>
      </c>
      <c r="G165" s="21">
        <f t="shared" si="31"/>
        <v>0</v>
      </c>
      <c r="H165" s="21">
        <f t="shared" si="34"/>
        <v>0</v>
      </c>
      <c r="I165" s="21">
        <f t="shared" si="35"/>
        <v>0</v>
      </c>
      <c r="J165" s="21">
        <f t="shared" si="36"/>
        <v>0</v>
      </c>
      <c r="K165" s="21">
        <f t="shared" si="37"/>
        <v>0</v>
      </c>
      <c r="L165" s="21">
        <f t="shared" si="38"/>
        <v>0</v>
      </c>
      <c r="M165" s="21">
        <f t="shared" ca="1" si="32"/>
        <v>-0.16354160685011057</v>
      </c>
      <c r="N165" s="21">
        <f t="shared" ca="1" si="39"/>
        <v>0</v>
      </c>
      <c r="O165" s="116">
        <f t="shared" ca="1" si="40"/>
        <v>0</v>
      </c>
      <c r="P165" s="21">
        <f t="shared" ca="1" si="41"/>
        <v>0</v>
      </c>
      <c r="Q165" s="21">
        <f t="shared" ca="1" si="42"/>
        <v>0</v>
      </c>
      <c r="R165">
        <f t="shared" ca="1" si="33"/>
        <v>0.16354160685011057</v>
      </c>
    </row>
    <row r="166" spans="1:18" x14ac:dyDescent="0.2">
      <c r="A166" s="113"/>
      <c r="B166" s="113"/>
      <c r="C166" s="113"/>
      <c r="D166" s="115">
        <f t="shared" si="30"/>
        <v>0</v>
      </c>
      <c r="E166" s="115">
        <f t="shared" si="30"/>
        <v>0</v>
      </c>
      <c r="F166" s="21">
        <f t="shared" si="31"/>
        <v>0</v>
      </c>
      <c r="G166" s="21">
        <f t="shared" si="31"/>
        <v>0</v>
      </c>
      <c r="H166" s="21">
        <f t="shared" si="34"/>
        <v>0</v>
      </c>
      <c r="I166" s="21">
        <f t="shared" si="35"/>
        <v>0</v>
      </c>
      <c r="J166" s="21">
        <f t="shared" si="36"/>
        <v>0</v>
      </c>
      <c r="K166" s="21">
        <f t="shared" si="37"/>
        <v>0</v>
      </c>
      <c r="L166" s="21">
        <f t="shared" si="38"/>
        <v>0</v>
      </c>
      <c r="M166" s="21">
        <f t="shared" ca="1" si="32"/>
        <v>-0.16354160685011057</v>
      </c>
      <c r="N166" s="21">
        <f t="shared" ca="1" si="39"/>
        <v>0</v>
      </c>
      <c r="O166" s="116">
        <f t="shared" ca="1" si="40"/>
        <v>0</v>
      </c>
      <c r="P166" s="21">
        <f t="shared" ca="1" si="41"/>
        <v>0</v>
      </c>
      <c r="Q166" s="21">
        <f t="shared" ca="1" si="42"/>
        <v>0</v>
      </c>
      <c r="R166">
        <f t="shared" ca="1" si="33"/>
        <v>0.16354160685011057</v>
      </c>
    </row>
    <row r="167" spans="1:18" x14ac:dyDescent="0.2">
      <c r="A167" s="113"/>
      <c r="B167" s="113"/>
      <c r="C167" s="113"/>
      <c r="D167" s="115">
        <f t="shared" si="30"/>
        <v>0</v>
      </c>
      <c r="E167" s="115">
        <f t="shared" si="30"/>
        <v>0</v>
      </c>
      <c r="F167" s="21">
        <f t="shared" si="31"/>
        <v>0</v>
      </c>
      <c r="G167" s="21">
        <f t="shared" si="31"/>
        <v>0</v>
      </c>
      <c r="H167" s="21">
        <f t="shared" si="34"/>
        <v>0</v>
      </c>
      <c r="I167" s="21">
        <f t="shared" si="35"/>
        <v>0</v>
      </c>
      <c r="J167" s="21">
        <f t="shared" si="36"/>
        <v>0</v>
      </c>
      <c r="K167" s="21">
        <f t="shared" si="37"/>
        <v>0</v>
      </c>
      <c r="L167" s="21">
        <f t="shared" si="38"/>
        <v>0</v>
      </c>
      <c r="M167" s="21">
        <f t="shared" ca="1" si="32"/>
        <v>-0.16354160685011057</v>
      </c>
      <c r="N167" s="21">
        <f t="shared" ca="1" si="39"/>
        <v>0</v>
      </c>
      <c r="O167" s="116">
        <f t="shared" ca="1" si="40"/>
        <v>0</v>
      </c>
      <c r="P167" s="21">
        <f t="shared" ca="1" si="41"/>
        <v>0</v>
      </c>
      <c r="Q167" s="21">
        <f t="shared" ca="1" si="42"/>
        <v>0</v>
      </c>
      <c r="R167">
        <f t="shared" ca="1" si="33"/>
        <v>0.16354160685011057</v>
      </c>
    </row>
    <row r="168" spans="1:18" x14ac:dyDescent="0.2">
      <c r="A168" s="113"/>
      <c r="B168" s="113"/>
      <c r="C168" s="113"/>
      <c r="D168" s="115">
        <f t="shared" si="30"/>
        <v>0</v>
      </c>
      <c r="E168" s="115">
        <f t="shared" si="30"/>
        <v>0</v>
      </c>
      <c r="F168" s="21">
        <f t="shared" si="31"/>
        <v>0</v>
      </c>
      <c r="G168" s="21">
        <f t="shared" si="31"/>
        <v>0</v>
      </c>
      <c r="H168" s="21">
        <f t="shared" si="34"/>
        <v>0</v>
      </c>
      <c r="I168" s="21">
        <f t="shared" si="35"/>
        <v>0</v>
      </c>
      <c r="J168" s="21">
        <f t="shared" si="36"/>
        <v>0</v>
      </c>
      <c r="K168" s="21">
        <f t="shared" si="37"/>
        <v>0</v>
      </c>
      <c r="L168" s="21">
        <f t="shared" si="38"/>
        <v>0</v>
      </c>
      <c r="M168" s="21">
        <f t="shared" ca="1" si="32"/>
        <v>-0.16354160685011057</v>
      </c>
      <c r="N168" s="21">
        <f t="shared" ca="1" si="39"/>
        <v>0</v>
      </c>
      <c r="O168" s="116">
        <f t="shared" ca="1" si="40"/>
        <v>0</v>
      </c>
      <c r="P168" s="21">
        <f t="shared" ca="1" si="41"/>
        <v>0</v>
      </c>
      <c r="Q168" s="21">
        <f t="shared" ca="1" si="42"/>
        <v>0</v>
      </c>
      <c r="R168">
        <f t="shared" ca="1" si="33"/>
        <v>0.16354160685011057</v>
      </c>
    </row>
    <row r="169" spans="1:18" x14ac:dyDescent="0.2">
      <c r="A169" s="113"/>
      <c r="B169" s="113"/>
      <c r="C169" s="113"/>
      <c r="D169" s="115">
        <f t="shared" si="30"/>
        <v>0</v>
      </c>
      <c r="E169" s="115">
        <f t="shared" si="30"/>
        <v>0</v>
      </c>
      <c r="F169" s="21">
        <f t="shared" si="31"/>
        <v>0</v>
      </c>
      <c r="G169" s="21">
        <f t="shared" si="31"/>
        <v>0</v>
      </c>
      <c r="H169" s="21">
        <f t="shared" si="34"/>
        <v>0</v>
      </c>
      <c r="I169" s="21">
        <f t="shared" si="35"/>
        <v>0</v>
      </c>
      <c r="J169" s="21">
        <f t="shared" si="36"/>
        <v>0</v>
      </c>
      <c r="K169" s="21">
        <f t="shared" si="37"/>
        <v>0</v>
      </c>
      <c r="L169" s="21">
        <f t="shared" si="38"/>
        <v>0</v>
      </c>
      <c r="M169" s="21">
        <f t="shared" ca="1" si="32"/>
        <v>-0.16354160685011057</v>
      </c>
      <c r="N169" s="21">
        <f t="shared" ca="1" si="39"/>
        <v>0</v>
      </c>
      <c r="O169" s="116">
        <f t="shared" ca="1" si="40"/>
        <v>0</v>
      </c>
      <c r="P169" s="21">
        <f t="shared" ca="1" si="41"/>
        <v>0</v>
      </c>
      <c r="Q169" s="21">
        <f t="shared" ca="1" si="42"/>
        <v>0</v>
      </c>
      <c r="R169">
        <f t="shared" ca="1" si="33"/>
        <v>0.16354160685011057</v>
      </c>
    </row>
    <row r="170" spans="1:18" x14ac:dyDescent="0.2">
      <c r="A170" s="113"/>
      <c r="B170" s="113"/>
      <c r="C170" s="113"/>
      <c r="D170" s="115">
        <f t="shared" si="30"/>
        <v>0</v>
      </c>
      <c r="E170" s="115">
        <f t="shared" si="30"/>
        <v>0</v>
      </c>
      <c r="F170" s="21">
        <f t="shared" si="31"/>
        <v>0</v>
      </c>
      <c r="G170" s="21">
        <f t="shared" si="31"/>
        <v>0</v>
      </c>
      <c r="H170" s="21">
        <f t="shared" si="34"/>
        <v>0</v>
      </c>
      <c r="I170" s="21">
        <f t="shared" si="35"/>
        <v>0</v>
      </c>
      <c r="J170" s="21">
        <f t="shared" si="36"/>
        <v>0</v>
      </c>
      <c r="K170" s="21">
        <f t="shared" si="37"/>
        <v>0</v>
      </c>
      <c r="L170" s="21">
        <f t="shared" si="38"/>
        <v>0</v>
      </c>
      <c r="M170" s="21">
        <f t="shared" ca="1" si="32"/>
        <v>-0.16354160685011057</v>
      </c>
      <c r="N170" s="21">
        <f t="shared" ca="1" si="39"/>
        <v>0</v>
      </c>
      <c r="O170" s="116">
        <f t="shared" ca="1" si="40"/>
        <v>0</v>
      </c>
      <c r="P170" s="21">
        <f t="shared" ca="1" si="41"/>
        <v>0</v>
      </c>
      <c r="Q170" s="21">
        <f t="shared" ca="1" si="42"/>
        <v>0</v>
      </c>
      <c r="R170">
        <f t="shared" ca="1" si="33"/>
        <v>0.16354160685011057</v>
      </c>
    </row>
    <row r="171" spans="1:18" x14ac:dyDescent="0.2">
      <c r="A171" s="113"/>
      <c r="B171" s="113"/>
      <c r="C171" s="113"/>
      <c r="D171" s="115">
        <f t="shared" si="30"/>
        <v>0</v>
      </c>
      <c r="E171" s="115">
        <f t="shared" si="30"/>
        <v>0</v>
      </c>
      <c r="F171" s="21">
        <f t="shared" si="31"/>
        <v>0</v>
      </c>
      <c r="G171" s="21">
        <f t="shared" si="31"/>
        <v>0</v>
      </c>
      <c r="H171" s="21">
        <f t="shared" si="34"/>
        <v>0</v>
      </c>
      <c r="I171" s="21">
        <f t="shared" si="35"/>
        <v>0</v>
      </c>
      <c r="J171" s="21">
        <f t="shared" si="36"/>
        <v>0</v>
      </c>
      <c r="K171" s="21">
        <f t="shared" si="37"/>
        <v>0</v>
      </c>
      <c r="L171" s="21">
        <f t="shared" si="38"/>
        <v>0</v>
      </c>
      <c r="M171" s="21">
        <f t="shared" ca="1" si="32"/>
        <v>-0.16354160685011057</v>
      </c>
      <c r="N171" s="21">
        <f t="shared" ca="1" si="39"/>
        <v>0</v>
      </c>
      <c r="O171" s="116">
        <f t="shared" ca="1" si="40"/>
        <v>0</v>
      </c>
      <c r="P171" s="21">
        <f t="shared" ca="1" si="41"/>
        <v>0</v>
      </c>
      <c r="Q171" s="21">
        <f t="shared" ca="1" si="42"/>
        <v>0</v>
      </c>
      <c r="R171">
        <f t="shared" ca="1" si="33"/>
        <v>0.16354160685011057</v>
      </c>
    </row>
    <row r="172" spans="1:18" x14ac:dyDescent="0.2">
      <c r="A172" s="113"/>
      <c r="B172" s="113"/>
      <c r="C172" s="113"/>
      <c r="D172" s="115">
        <f t="shared" si="30"/>
        <v>0</v>
      </c>
      <c r="E172" s="115">
        <f t="shared" si="30"/>
        <v>0</v>
      </c>
      <c r="F172" s="21">
        <f t="shared" si="31"/>
        <v>0</v>
      </c>
      <c r="G172" s="21">
        <f t="shared" si="31"/>
        <v>0</v>
      </c>
      <c r="H172" s="21">
        <f t="shared" si="34"/>
        <v>0</v>
      </c>
      <c r="I172" s="21">
        <f t="shared" si="35"/>
        <v>0</v>
      </c>
      <c r="J172" s="21">
        <f t="shared" si="36"/>
        <v>0</v>
      </c>
      <c r="K172" s="21">
        <f t="shared" si="37"/>
        <v>0</v>
      </c>
      <c r="L172" s="21">
        <f t="shared" si="38"/>
        <v>0</v>
      </c>
      <c r="M172" s="21">
        <f t="shared" ca="1" si="32"/>
        <v>-0.16354160685011057</v>
      </c>
      <c r="N172" s="21">
        <f t="shared" ca="1" si="39"/>
        <v>0</v>
      </c>
      <c r="O172" s="116">
        <f t="shared" ca="1" si="40"/>
        <v>0</v>
      </c>
      <c r="P172" s="21">
        <f t="shared" ca="1" si="41"/>
        <v>0</v>
      </c>
      <c r="Q172" s="21">
        <f t="shared" ca="1" si="42"/>
        <v>0</v>
      </c>
      <c r="R172">
        <f t="shared" ca="1" si="33"/>
        <v>0.16354160685011057</v>
      </c>
    </row>
    <row r="173" spans="1:18" x14ac:dyDescent="0.2">
      <c r="A173" s="113"/>
      <c r="B173" s="113"/>
      <c r="C173" s="113"/>
      <c r="D173" s="115">
        <f t="shared" si="30"/>
        <v>0</v>
      </c>
      <c r="E173" s="115">
        <f t="shared" si="30"/>
        <v>0</v>
      </c>
      <c r="F173" s="21">
        <f t="shared" si="31"/>
        <v>0</v>
      </c>
      <c r="G173" s="21">
        <f t="shared" si="31"/>
        <v>0</v>
      </c>
      <c r="H173" s="21">
        <f t="shared" si="34"/>
        <v>0</v>
      </c>
      <c r="I173" s="21">
        <f t="shared" si="35"/>
        <v>0</v>
      </c>
      <c r="J173" s="21">
        <f t="shared" si="36"/>
        <v>0</v>
      </c>
      <c r="K173" s="21">
        <f t="shared" si="37"/>
        <v>0</v>
      </c>
      <c r="L173" s="21">
        <f t="shared" si="38"/>
        <v>0</v>
      </c>
      <c r="M173" s="21">
        <f t="shared" ca="1" si="32"/>
        <v>-0.16354160685011057</v>
      </c>
      <c r="N173" s="21">
        <f t="shared" ca="1" si="39"/>
        <v>0</v>
      </c>
      <c r="O173" s="116">
        <f t="shared" ca="1" si="40"/>
        <v>0</v>
      </c>
      <c r="P173" s="21">
        <f t="shared" ca="1" si="41"/>
        <v>0</v>
      </c>
      <c r="Q173" s="21">
        <f t="shared" ca="1" si="42"/>
        <v>0</v>
      </c>
      <c r="R173">
        <f t="shared" ca="1" si="33"/>
        <v>0.16354160685011057</v>
      </c>
    </row>
    <row r="174" spans="1:18" x14ac:dyDescent="0.2">
      <c r="A174" s="113"/>
      <c r="B174" s="113"/>
      <c r="C174" s="113"/>
      <c r="D174" s="115">
        <f t="shared" si="30"/>
        <v>0</v>
      </c>
      <c r="E174" s="115">
        <f t="shared" si="30"/>
        <v>0</v>
      </c>
      <c r="F174" s="21">
        <f t="shared" si="31"/>
        <v>0</v>
      </c>
      <c r="G174" s="21">
        <f t="shared" si="31"/>
        <v>0</v>
      </c>
      <c r="H174" s="21">
        <f t="shared" si="34"/>
        <v>0</v>
      </c>
      <c r="I174" s="21">
        <f t="shared" si="35"/>
        <v>0</v>
      </c>
      <c r="J174" s="21">
        <f t="shared" si="36"/>
        <v>0</v>
      </c>
      <c r="K174" s="21">
        <f t="shared" si="37"/>
        <v>0</v>
      </c>
      <c r="L174" s="21">
        <f t="shared" si="38"/>
        <v>0</v>
      </c>
      <c r="M174" s="21">
        <f t="shared" ca="1" si="32"/>
        <v>-0.16354160685011057</v>
      </c>
      <c r="N174" s="21">
        <f t="shared" ca="1" si="39"/>
        <v>0</v>
      </c>
      <c r="O174" s="116">
        <f t="shared" ca="1" si="40"/>
        <v>0</v>
      </c>
      <c r="P174" s="21">
        <f t="shared" ca="1" si="41"/>
        <v>0</v>
      </c>
      <c r="Q174" s="21">
        <f t="shared" ca="1" si="42"/>
        <v>0</v>
      </c>
      <c r="R174">
        <f t="shared" ca="1" si="33"/>
        <v>0.16354160685011057</v>
      </c>
    </row>
    <row r="175" spans="1:18" x14ac:dyDescent="0.2">
      <c r="A175" s="113"/>
      <c r="B175" s="113"/>
      <c r="C175" s="113"/>
      <c r="D175" s="115">
        <f t="shared" si="30"/>
        <v>0</v>
      </c>
      <c r="E175" s="115">
        <f t="shared" si="30"/>
        <v>0</v>
      </c>
      <c r="F175" s="21">
        <f t="shared" si="31"/>
        <v>0</v>
      </c>
      <c r="G175" s="21">
        <f t="shared" si="31"/>
        <v>0</v>
      </c>
      <c r="H175" s="21">
        <f t="shared" si="34"/>
        <v>0</v>
      </c>
      <c r="I175" s="21">
        <f t="shared" si="35"/>
        <v>0</v>
      </c>
      <c r="J175" s="21">
        <f t="shared" si="36"/>
        <v>0</v>
      </c>
      <c r="K175" s="21">
        <f t="shared" si="37"/>
        <v>0</v>
      </c>
      <c r="L175" s="21">
        <f t="shared" si="38"/>
        <v>0</v>
      </c>
      <c r="M175" s="21">
        <f t="shared" ca="1" si="32"/>
        <v>-0.16354160685011057</v>
      </c>
      <c r="N175" s="21">
        <f t="shared" ca="1" si="39"/>
        <v>0</v>
      </c>
      <c r="O175" s="116">
        <f t="shared" ca="1" si="40"/>
        <v>0</v>
      </c>
      <c r="P175" s="21">
        <f t="shared" ca="1" si="41"/>
        <v>0</v>
      </c>
      <c r="Q175" s="21">
        <f t="shared" ca="1" si="42"/>
        <v>0</v>
      </c>
      <c r="R175">
        <f t="shared" ca="1" si="33"/>
        <v>0.16354160685011057</v>
      </c>
    </row>
    <row r="176" spans="1:18" x14ac:dyDescent="0.2">
      <c r="A176" s="113"/>
      <c r="B176" s="113"/>
      <c r="C176" s="113"/>
      <c r="D176" s="115">
        <f t="shared" si="30"/>
        <v>0</v>
      </c>
      <c r="E176" s="115">
        <f t="shared" si="30"/>
        <v>0</v>
      </c>
      <c r="F176" s="21">
        <f t="shared" si="31"/>
        <v>0</v>
      </c>
      <c r="G176" s="21">
        <f t="shared" si="31"/>
        <v>0</v>
      </c>
      <c r="H176" s="21">
        <f t="shared" si="34"/>
        <v>0</v>
      </c>
      <c r="I176" s="21">
        <f t="shared" si="35"/>
        <v>0</v>
      </c>
      <c r="J176" s="21">
        <f t="shared" si="36"/>
        <v>0</v>
      </c>
      <c r="K176" s="21">
        <f t="shared" si="37"/>
        <v>0</v>
      </c>
      <c r="L176" s="21">
        <f t="shared" si="38"/>
        <v>0</v>
      </c>
      <c r="M176" s="21">
        <f t="shared" ca="1" si="32"/>
        <v>-0.16354160685011057</v>
      </c>
      <c r="N176" s="21">
        <f t="shared" ca="1" si="39"/>
        <v>0</v>
      </c>
      <c r="O176" s="116">
        <f t="shared" ca="1" si="40"/>
        <v>0</v>
      </c>
      <c r="P176" s="21">
        <f t="shared" ca="1" si="41"/>
        <v>0</v>
      </c>
      <c r="Q176" s="21">
        <f t="shared" ca="1" si="42"/>
        <v>0</v>
      </c>
      <c r="R176">
        <f t="shared" ca="1" si="33"/>
        <v>0.16354160685011057</v>
      </c>
    </row>
    <row r="177" spans="1:18" x14ac:dyDescent="0.2">
      <c r="A177" s="113"/>
      <c r="B177" s="113"/>
      <c r="C177" s="113"/>
      <c r="D177" s="115">
        <f t="shared" si="30"/>
        <v>0</v>
      </c>
      <c r="E177" s="115">
        <f t="shared" si="30"/>
        <v>0</v>
      </c>
      <c r="F177" s="21">
        <f t="shared" si="31"/>
        <v>0</v>
      </c>
      <c r="G177" s="21">
        <f t="shared" si="31"/>
        <v>0</v>
      </c>
      <c r="H177" s="21">
        <f t="shared" si="34"/>
        <v>0</v>
      </c>
      <c r="I177" s="21">
        <f t="shared" si="35"/>
        <v>0</v>
      </c>
      <c r="J177" s="21">
        <f t="shared" si="36"/>
        <v>0</v>
      </c>
      <c r="K177" s="21">
        <f t="shared" si="37"/>
        <v>0</v>
      </c>
      <c r="L177" s="21">
        <f t="shared" si="38"/>
        <v>0</v>
      </c>
      <c r="M177" s="21">
        <f t="shared" ca="1" si="32"/>
        <v>-0.16354160685011057</v>
      </c>
      <c r="N177" s="21">
        <f t="shared" ca="1" si="39"/>
        <v>0</v>
      </c>
      <c r="O177" s="116">
        <f t="shared" ca="1" si="40"/>
        <v>0</v>
      </c>
      <c r="P177" s="21">
        <f t="shared" ca="1" si="41"/>
        <v>0</v>
      </c>
      <c r="Q177" s="21">
        <f t="shared" ca="1" si="42"/>
        <v>0</v>
      </c>
      <c r="R177">
        <f t="shared" ca="1" si="33"/>
        <v>0.16354160685011057</v>
      </c>
    </row>
    <row r="178" spans="1:18" x14ac:dyDescent="0.2">
      <c r="A178" s="113"/>
      <c r="B178" s="113"/>
      <c r="C178" s="113"/>
      <c r="D178" s="115">
        <f t="shared" si="30"/>
        <v>0</v>
      </c>
      <c r="E178" s="115">
        <f t="shared" si="30"/>
        <v>0</v>
      </c>
      <c r="F178" s="21">
        <f t="shared" si="31"/>
        <v>0</v>
      </c>
      <c r="G178" s="21">
        <f t="shared" si="31"/>
        <v>0</v>
      </c>
      <c r="H178" s="21">
        <f t="shared" si="34"/>
        <v>0</v>
      </c>
      <c r="I178" s="21">
        <f t="shared" si="35"/>
        <v>0</v>
      </c>
      <c r="J178" s="21">
        <f t="shared" si="36"/>
        <v>0</v>
      </c>
      <c r="K178" s="21">
        <f t="shared" si="37"/>
        <v>0</v>
      </c>
      <c r="L178" s="21">
        <f t="shared" si="38"/>
        <v>0</v>
      </c>
      <c r="M178" s="21">
        <f t="shared" ca="1" si="32"/>
        <v>-0.16354160685011057</v>
      </c>
      <c r="N178" s="21">
        <f t="shared" ca="1" si="39"/>
        <v>0</v>
      </c>
      <c r="O178" s="116">
        <f t="shared" ca="1" si="40"/>
        <v>0</v>
      </c>
      <c r="P178" s="21">
        <f t="shared" ca="1" si="41"/>
        <v>0</v>
      </c>
      <c r="Q178" s="21">
        <f t="shared" ca="1" si="42"/>
        <v>0</v>
      </c>
      <c r="R178">
        <f t="shared" ca="1" si="33"/>
        <v>0.16354160685011057</v>
      </c>
    </row>
    <row r="179" spans="1:18" x14ac:dyDescent="0.2">
      <c r="A179" s="113"/>
      <c r="B179" s="113"/>
      <c r="C179" s="113"/>
      <c r="D179" s="115">
        <f t="shared" si="30"/>
        <v>0</v>
      </c>
      <c r="E179" s="115">
        <f t="shared" si="30"/>
        <v>0</v>
      </c>
      <c r="F179" s="21">
        <f t="shared" si="31"/>
        <v>0</v>
      </c>
      <c r="G179" s="21">
        <f t="shared" si="31"/>
        <v>0</v>
      </c>
      <c r="H179" s="21">
        <f t="shared" si="34"/>
        <v>0</v>
      </c>
      <c r="I179" s="21">
        <f t="shared" si="35"/>
        <v>0</v>
      </c>
      <c r="J179" s="21">
        <f t="shared" si="36"/>
        <v>0</v>
      </c>
      <c r="K179" s="21">
        <f t="shared" si="37"/>
        <v>0</v>
      </c>
      <c r="L179" s="21">
        <f t="shared" si="38"/>
        <v>0</v>
      </c>
      <c r="M179" s="21">
        <f t="shared" ca="1" si="32"/>
        <v>-0.16354160685011057</v>
      </c>
      <c r="N179" s="21">
        <f t="shared" ca="1" si="39"/>
        <v>0</v>
      </c>
      <c r="O179" s="116">
        <f t="shared" ca="1" si="40"/>
        <v>0</v>
      </c>
      <c r="P179" s="21">
        <f t="shared" ca="1" si="41"/>
        <v>0</v>
      </c>
      <c r="Q179" s="21">
        <f t="shared" ca="1" si="42"/>
        <v>0</v>
      </c>
      <c r="R179">
        <f t="shared" ca="1" si="33"/>
        <v>0.16354160685011057</v>
      </c>
    </row>
    <row r="180" spans="1:18" x14ac:dyDescent="0.2">
      <c r="A180" s="113"/>
      <c r="B180" s="113"/>
      <c r="C180" s="113"/>
      <c r="D180" s="115">
        <f t="shared" si="30"/>
        <v>0</v>
      </c>
      <c r="E180" s="115">
        <f t="shared" si="30"/>
        <v>0</v>
      </c>
      <c r="F180" s="21">
        <f t="shared" si="31"/>
        <v>0</v>
      </c>
      <c r="G180" s="21">
        <f t="shared" si="31"/>
        <v>0</v>
      </c>
      <c r="H180" s="21">
        <f t="shared" si="34"/>
        <v>0</v>
      </c>
      <c r="I180" s="21">
        <f t="shared" si="35"/>
        <v>0</v>
      </c>
      <c r="J180" s="21">
        <f t="shared" si="36"/>
        <v>0</v>
      </c>
      <c r="K180" s="21">
        <f t="shared" si="37"/>
        <v>0</v>
      </c>
      <c r="L180" s="21">
        <f t="shared" si="38"/>
        <v>0</v>
      </c>
      <c r="M180" s="21">
        <f t="shared" ca="1" si="32"/>
        <v>-0.16354160685011057</v>
      </c>
      <c r="N180" s="21">
        <f t="shared" ca="1" si="39"/>
        <v>0</v>
      </c>
      <c r="O180" s="116">
        <f t="shared" ca="1" si="40"/>
        <v>0</v>
      </c>
      <c r="P180" s="21">
        <f t="shared" ca="1" si="41"/>
        <v>0</v>
      </c>
      <c r="Q180" s="21">
        <f t="shared" ca="1" si="42"/>
        <v>0</v>
      </c>
      <c r="R180">
        <f t="shared" ca="1" si="33"/>
        <v>0.16354160685011057</v>
      </c>
    </row>
    <row r="181" spans="1:18" x14ac:dyDescent="0.2">
      <c r="A181" s="113"/>
      <c r="B181" s="113"/>
      <c r="C181" s="113"/>
      <c r="D181" s="115">
        <f t="shared" si="30"/>
        <v>0</v>
      </c>
      <c r="E181" s="115">
        <f t="shared" si="30"/>
        <v>0</v>
      </c>
      <c r="F181" s="21">
        <f t="shared" si="31"/>
        <v>0</v>
      </c>
      <c r="G181" s="21">
        <f t="shared" si="31"/>
        <v>0</v>
      </c>
      <c r="H181" s="21">
        <f t="shared" si="34"/>
        <v>0</v>
      </c>
      <c r="I181" s="21">
        <f t="shared" si="35"/>
        <v>0</v>
      </c>
      <c r="J181" s="21">
        <f t="shared" si="36"/>
        <v>0</v>
      </c>
      <c r="K181" s="21">
        <f t="shared" si="37"/>
        <v>0</v>
      </c>
      <c r="L181" s="21">
        <f t="shared" si="38"/>
        <v>0</v>
      </c>
      <c r="M181" s="21">
        <f t="shared" ca="1" si="32"/>
        <v>-0.16354160685011057</v>
      </c>
      <c r="N181" s="21">
        <f t="shared" ca="1" si="39"/>
        <v>0</v>
      </c>
      <c r="O181" s="116">
        <f t="shared" ca="1" si="40"/>
        <v>0</v>
      </c>
      <c r="P181" s="21">
        <f t="shared" ca="1" si="41"/>
        <v>0</v>
      </c>
      <c r="Q181" s="21">
        <f t="shared" ca="1" si="42"/>
        <v>0</v>
      </c>
      <c r="R181">
        <f t="shared" ca="1" si="33"/>
        <v>0.16354160685011057</v>
      </c>
    </row>
    <row r="182" spans="1:18" x14ac:dyDescent="0.2">
      <c r="A182" s="113"/>
      <c r="B182" s="113"/>
      <c r="C182" s="113"/>
      <c r="D182" s="115">
        <f t="shared" si="30"/>
        <v>0</v>
      </c>
      <c r="E182" s="115">
        <f t="shared" si="30"/>
        <v>0</v>
      </c>
      <c r="F182" s="21">
        <f t="shared" si="31"/>
        <v>0</v>
      </c>
      <c r="G182" s="21">
        <f t="shared" si="31"/>
        <v>0</v>
      </c>
      <c r="H182" s="21">
        <f t="shared" si="34"/>
        <v>0</v>
      </c>
      <c r="I182" s="21">
        <f t="shared" si="35"/>
        <v>0</v>
      </c>
      <c r="J182" s="21">
        <f t="shared" si="36"/>
        <v>0</v>
      </c>
      <c r="K182" s="21">
        <f t="shared" si="37"/>
        <v>0</v>
      </c>
      <c r="L182" s="21">
        <f t="shared" si="38"/>
        <v>0</v>
      </c>
      <c r="M182" s="21">
        <f t="shared" ca="1" si="32"/>
        <v>-0.16354160685011057</v>
      </c>
      <c r="N182" s="21">
        <f t="shared" ca="1" si="39"/>
        <v>0</v>
      </c>
      <c r="O182" s="116">
        <f t="shared" ca="1" si="40"/>
        <v>0</v>
      </c>
      <c r="P182" s="21">
        <f t="shared" ca="1" si="41"/>
        <v>0</v>
      </c>
      <c r="Q182" s="21">
        <f t="shared" ca="1" si="42"/>
        <v>0</v>
      </c>
      <c r="R182">
        <f t="shared" ca="1" si="33"/>
        <v>0.16354160685011057</v>
      </c>
    </row>
    <row r="183" spans="1:18" x14ac:dyDescent="0.2">
      <c r="A183" s="113"/>
      <c r="B183" s="113"/>
      <c r="C183" s="113"/>
      <c r="D183" s="115">
        <f t="shared" si="30"/>
        <v>0</v>
      </c>
      <c r="E183" s="115">
        <f t="shared" si="30"/>
        <v>0</v>
      </c>
      <c r="F183" s="21">
        <f t="shared" si="31"/>
        <v>0</v>
      </c>
      <c r="G183" s="21">
        <f t="shared" si="31"/>
        <v>0</v>
      </c>
      <c r="H183" s="21">
        <f t="shared" si="34"/>
        <v>0</v>
      </c>
      <c r="I183" s="21">
        <f t="shared" si="35"/>
        <v>0</v>
      </c>
      <c r="J183" s="21">
        <f t="shared" si="36"/>
        <v>0</v>
      </c>
      <c r="K183" s="21">
        <f t="shared" si="37"/>
        <v>0</v>
      </c>
      <c r="L183" s="21">
        <f t="shared" si="38"/>
        <v>0</v>
      </c>
      <c r="M183" s="21">
        <f t="shared" ca="1" si="32"/>
        <v>-0.16354160685011057</v>
      </c>
      <c r="N183" s="21">
        <f t="shared" ca="1" si="39"/>
        <v>0</v>
      </c>
      <c r="O183" s="116">
        <f t="shared" ca="1" si="40"/>
        <v>0</v>
      </c>
      <c r="P183" s="21">
        <f t="shared" ca="1" si="41"/>
        <v>0</v>
      </c>
      <c r="Q183" s="21">
        <f t="shared" ca="1" si="42"/>
        <v>0</v>
      </c>
      <c r="R183">
        <f t="shared" ca="1" si="33"/>
        <v>0.16354160685011057</v>
      </c>
    </row>
    <row r="184" spans="1:18" x14ac:dyDescent="0.2">
      <c r="A184" s="113"/>
      <c r="B184" s="113"/>
      <c r="C184" s="113"/>
      <c r="D184" s="115">
        <f t="shared" si="30"/>
        <v>0</v>
      </c>
      <c r="E184" s="115">
        <f t="shared" si="30"/>
        <v>0</v>
      </c>
      <c r="F184" s="21">
        <f t="shared" si="31"/>
        <v>0</v>
      </c>
      <c r="G184" s="21">
        <f t="shared" si="31"/>
        <v>0</v>
      </c>
      <c r="H184" s="21">
        <f t="shared" si="34"/>
        <v>0</v>
      </c>
      <c r="I184" s="21">
        <f t="shared" si="35"/>
        <v>0</v>
      </c>
      <c r="J184" s="21">
        <f t="shared" si="36"/>
        <v>0</v>
      </c>
      <c r="K184" s="21">
        <f t="shared" si="37"/>
        <v>0</v>
      </c>
      <c r="L184" s="21">
        <f t="shared" si="38"/>
        <v>0</v>
      </c>
      <c r="M184" s="21">
        <f t="shared" ca="1" si="32"/>
        <v>-0.16354160685011057</v>
      </c>
      <c r="N184" s="21">
        <f t="shared" ca="1" si="39"/>
        <v>0</v>
      </c>
      <c r="O184" s="116">
        <f t="shared" ca="1" si="40"/>
        <v>0</v>
      </c>
      <c r="P184" s="21">
        <f t="shared" ca="1" si="41"/>
        <v>0</v>
      </c>
      <c r="Q184" s="21">
        <f t="shared" ca="1" si="42"/>
        <v>0</v>
      </c>
      <c r="R184">
        <f t="shared" ca="1" si="33"/>
        <v>0.16354160685011057</v>
      </c>
    </row>
    <row r="185" spans="1:18" x14ac:dyDescent="0.2">
      <c r="A185" s="113"/>
      <c r="B185" s="113"/>
      <c r="C185" s="113"/>
      <c r="D185" s="115">
        <f t="shared" si="30"/>
        <v>0</v>
      </c>
      <c r="E185" s="115">
        <f t="shared" si="30"/>
        <v>0</v>
      </c>
      <c r="F185" s="21">
        <f t="shared" si="31"/>
        <v>0</v>
      </c>
      <c r="G185" s="21">
        <f t="shared" si="31"/>
        <v>0</v>
      </c>
      <c r="H185" s="21">
        <f t="shared" si="34"/>
        <v>0</v>
      </c>
      <c r="I185" s="21">
        <f t="shared" si="35"/>
        <v>0</v>
      </c>
      <c r="J185" s="21">
        <f t="shared" si="36"/>
        <v>0</v>
      </c>
      <c r="K185" s="21">
        <f t="shared" si="37"/>
        <v>0</v>
      </c>
      <c r="L185" s="21">
        <f t="shared" si="38"/>
        <v>0</v>
      </c>
      <c r="M185" s="21">
        <f t="shared" ca="1" si="32"/>
        <v>-0.16354160685011057</v>
      </c>
      <c r="N185" s="21">
        <f t="shared" ca="1" si="39"/>
        <v>0</v>
      </c>
      <c r="O185" s="116">
        <f t="shared" ca="1" si="40"/>
        <v>0</v>
      </c>
      <c r="P185" s="21">
        <f t="shared" ca="1" si="41"/>
        <v>0</v>
      </c>
      <c r="Q185" s="21">
        <f t="shared" ca="1" si="42"/>
        <v>0</v>
      </c>
      <c r="R185">
        <f t="shared" ca="1" si="33"/>
        <v>0.16354160685011057</v>
      </c>
    </row>
    <row r="186" spans="1:18" x14ac:dyDescent="0.2">
      <c r="A186" s="113"/>
      <c r="B186" s="113"/>
      <c r="C186" s="113"/>
      <c r="D186" s="115">
        <f t="shared" si="30"/>
        <v>0</v>
      </c>
      <c r="E186" s="115">
        <f t="shared" si="30"/>
        <v>0</v>
      </c>
      <c r="F186" s="21">
        <f t="shared" si="31"/>
        <v>0</v>
      </c>
      <c r="G186" s="21">
        <f t="shared" si="31"/>
        <v>0</v>
      </c>
      <c r="H186" s="21">
        <f t="shared" si="34"/>
        <v>0</v>
      </c>
      <c r="I186" s="21">
        <f t="shared" si="35"/>
        <v>0</v>
      </c>
      <c r="J186" s="21">
        <f t="shared" si="36"/>
        <v>0</v>
      </c>
      <c r="K186" s="21">
        <f t="shared" si="37"/>
        <v>0</v>
      </c>
      <c r="L186" s="21">
        <f t="shared" si="38"/>
        <v>0</v>
      </c>
      <c r="M186" s="21">
        <f t="shared" ca="1" si="32"/>
        <v>-0.16354160685011057</v>
      </c>
      <c r="N186" s="21">
        <f t="shared" ca="1" si="39"/>
        <v>0</v>
      </c>
      <c r="O186" s="116">
        <f t="shared" ca="1" si="40"/>
        <v>0</v>
      </c>
      <c r="P186" s="21">
        <f t="shared" ca="1" si="41"/>
        <v>0</v>
      </c>
      <c r="Q186" s="21">
        <f t="shared" ca="1" si="42"/>
        <v>0</v>
      </c>
      <c r="R186">
        <f t="shared" ca="1" si="33"/>
        <v>0.16354160685011057</v>
      </c>
    </row>
    <row r="187" spans="1:18" x14ac:dyDescent="0.2">
      <c r="A187" s="113"/>
      <c r="B187" s="113"/>
      <c r="C187" s="113"/>
      <c r="D187" s="115">
        <f t="shared" si="30"/>
        <v>0</v>
      </c>
      <c r="E187" s="115">
        <f t="shared" si="30"/>
        <v>0</v>
      </c>
      <c r="F187" s="21">
        <f t="shared" si="31"/>
        <v>0</v>
      </c>
      <c r="G187" s="21">
        <f t="shared" si="31"/>
        <v>0</v>
      </c>
      <c r="H187" s="21">
        <f t="shared" si="34"/>
        <v>0</v>
      </c>
      <c r="I187" s="21">
        <f t="shared" si="35"/>
        <v>0</v>
      </c>
      <c r="J187" s="21">
        <f t="shared" si="36"/>
        <v>0</v>
      </c>
      <c r="K187" s="21">
        <f t="shared" si="37"/>
        <v>0</v>
      </c>
      <c r="L187" s="21">
        <f t="shared" si="38"/>
        <v>0</v>
      </c>
      <c r="M187" s="21">
        <f t="shared" ca="1" si="32"/>
        <v>-0.16354160685011057</v>
      </c>
      <c r="N187" s="21">
        <f t="shared" ca="1" si="39"/>
        <v>0</v>
      </c>
      <c r="O187" s="116">
        <f t="shared" ca="1" si="40"/>
        <v>0</v>
      </c>
      <c r="P187" s="21">
        <f t="shared" ca="1" si="41"/>
        <v>0</v>
      </c>
      <c r="Q187" s="21">
        <f t="shared" ca="1" si="42"/>
        <v>0</v>
      </c>
      <c r="R187">
        <f t="shared" ca="1" si="33"/>
        <v>0.16354160685011057</v>
      </c>
    </row>
    <row r="188" spans="1:18" x14ac:dyDescent="0.2">
      <c r="A188" s="113"/>
      <c r="B188" s="113"/>
      <c r="C188" s="113"/>
      <c r="D188" s="115">
        <f t="shared" si="30"/>
        <v>0</v>
      </c>
      <c r="E188" s="115">
        <f t="shared" si="30"/>
        <v>0</v>
      </c>
      <c r="F188" s="21">
        <f t="shared" si="31"/>
        <v>0</v>
      </c>
      <c r="G188" s="21">
        <f t="shared" si="31"/>
        <v>0</v>
      </c>
      <c r="H188" s="21">
        <f t="shared" si="34"/>
        <v>0</v>
      </c>
      <c r="I188" s="21">
        <f t="shared" si="35"/>
        <v>0</v>
      </c>
      <c r="J188" s="21">
        <f t="shared" si="36"/>
        <v>0</v>
      </c>
      <c r="K188" s="21">
        <f t="shared" si="37"/>
        <v>0</v>
      </c>
      <c r="L188" s="21">
        <f t="shared" si="38"/>
        <v>0</v>
      </c>
      <c r="M188" s="21">
        <f t="shared" ca="1" si="32"/>
        <v>-0.16354160685011057</v>
      </c>
      <c r="N188" s="21">
        <f t="shared" ca="1" si="39"/>
        <v>0</v>
      </c>
      <c r="O188" s="116">
        <f t="shared" ca="1" si="40"/>
        <v>0</v>
      </c>
      <c r="P188" s="21">
        <f t="shared" ca="1" si="41"/>
        <v>0</v>
      </c>
      <c r="Q188" s="21">
        <f t="shared" ca="1" si="42"/>
        <v>0</v>
      </c>
      <c r="R188">
        <f t="shared" ca="1" si="33"/>
        <v>0.16354160685011057</v>
      </c>
    </row>
    <row r="189" spans="1:18" x14ac:dyDescent="0.2">
      <c r="A189" s="113"/>
      <c r="B189" s="113"/>
      <c r="C189" s="113"/>
      <c r="D189" s="115">
        <f t="shared" si="30"/>
        <v>0</v>
      </c>
      <c r="E189" s="115">
        <f t="shared" si="30"/>
        <v>0</v>
      </c>
      <c r="F189" s="21">
        <f t="shared" si="31"/>
        <v>0</v>
      </c>
      <c r="G189" s="21">
        <f t="shared" si="31"/>
        <v>0</v>
      </c>
      <c r="H189" s="21">
        <f t="shared" si="34"/>
        <v>0</v>
      </c>
      <c r="I189" s="21">
        <f t="shared" si="35"/>
        <v>0</v>
      </c>
      <c r="J189" s="21">
        <f t="shared" si="36"/>
        <v>0</v>
      </c>
      <c r="K189" s="21">
        <f t="shared" si="37"/>
        <v>0</v>
      </c>
      <c r="L189" s="21">
        <f t="shared" si="38"/>
        <v>0</v>
      </c>
      <c r="M189" s="21">
        <f t="shared" ca="1" si="32"/>
        <v>-0.16354160685011057</v>
      </c>
      <c r="N189" s="21">
        <f t="shared" ca="1" si="39"/>
        <v>0</v>
      </c>
      <c r="O189" s="116">
        <f t="shared" ca="1" si="40"/>
        <v>0</v>
      </c>
      <c r="P189" s="21">
        <f t="shared" ca="1" si="41"/>
        <v>0</v>
      </c>
      <c r="Q189" s="21">
        <f t="shared" ca="1" si="42"/>
        <v>0</v>
      </c>
      <c r="R189">
        <f t="shared" ca="1" si="33"/>
        <v>0.16354160685011057</v>
      </c>
    </row>
    <row r="190" spans="1:18" x14ac:dyDescent="0.2">
      <c r="A190" s="113"/>
      <c r="B190" s="113"/>
      <c r="C190" s="113"/>
      <c r="D190" s="115">
        <f t="shared" si="30"/>
        <v>0</v>
      </c>
      <c r="E190" s="115">
        <f t="shared" si="30"/>
        <v>0</v>
      </c>
      <c r="F190" s="21">
        <f t="shared" si="31"/>
        <v>0</v>
      </c>
      <c r="G190" s="21">
        <f t="shared" si="31"/>
        <v>0</v>
      </c>
      <c r="H190" s="21">
        <f t="shared" si="34"/>
        <v>0</v>
      </c>
      <c r="I190" s="21">
        <f t="shared" si="35"/>
        <v>0</v>
      </c>
      <c r="J190" s="21">
        <f t="shared" si="36"/>
        <v>0</v>
      </c>
      <c r="K190" s="21">
        <f t="shared" si="37"/>
        <v>0</v>
      </c>
      <c r="L190" s="21">
        <f t="shared" si="38"/>
        <v>0</v>
      </c>
      <c r="M190" s="21">
        <f t="shared" ca="1" si="32"/>
        <v>-0.16354160685011057</v>
      </c>
      <c r="N190" s="21">
        <f t="shared" ca="1" si="39"/>
        <v>0</v>
      </c>
      <c r="O190" s="116">
        <f t="shared" ca="1" si="40"/>
        <v>0</v>
      </c>
      <c r="P190" s="21">
        <f t="shared" ca="1" si="41"/>
        <v>0</v>
      </c>
      <c r="Q190" s="21">
        <f t="shared" ca="1" si="42"/>
        <v>0</v>
      </c>
      <c r="R190">
        <f t="shared" ca="1" si="33"/>
        <v>0.16354160685011057</v>
      </c>
    </row>
    <row r="191" spans="1:18" x14ac:dyDescent="0.2">
      <c r="A191" s="113"/>
      <c r="B191" s="113"/>
      <c r="C191" s="113"/>
      <c r="D191" s="115">
        <f t="shared" si="30"/>
        <v>0</v>
      </c>
      <c r="E191" s="115">
        <f t="shared" si="30"/>
        <v>0</v>
      </c>
      <c r="F191" s="21">
        <f t="shared" si="31"/>
        <v>0</v>
      </c>
      <c r="G191" s="21">
        <f t="shared" si="31"/>
        <v>0</v>
      </c>
      <c r="H191" s="21">
        <f t="shared" si="34"/>
        <v>0</v>
      </c>
      <c r="I191" s="21">
        <f t="shared" si="35"/>
        <v>0</v>
      </c>
      <c r="J191" s="21">
        <f t="shared" si="36"/>
        <v>0</v>
      </c>
      <c r="K191" s="21">
        <f t="shared" si="37"/>
        <v>0</v>
      </c>
      <c r="L191" s="21">
        <f t="shared" si="38"/>
        <v>0</v>
      </c>
      <c r="M191" s="21">
        <f t="shared" ca="1" si="32"/>
        <v>-0.16354160685011057</v>
      </c>
      <c r="N191" s="21">
        <f t="shared" ca="1" si="39"/>
        <v>0</v>
      </c>
      <c r="O191" s="116">
        <f t="shared" ca="1" si="40"/>
        <v>0</v>
      </c>
      <c r="P191" s="21">
        <f t="shared" ca="1" si="41"/>
        <v>0</v>
      </c>
      <c r="Q191" s="21">
        <f t="shared" ca="1" si="42"/>
        <v>0</v>
      </c>
      <c r="R191">
        <f t="shared" ca="1" si="33"/>
        <v>0.16354160685011057</v>
      </c>
    </row>
    <row r="192" spans="1:18" x14ac:dyDescent="0.2">
      <c r="A192" s="113"/>
      <c r="B192" s="113"/>
      <c r="C192" s="113"/>
      <c r="D192" s="115">
        <f t="shared" si="30"/>
        <v>0</v>
      </c>
      <c r="E192" s="115">
        <f t="shared" si="30"/>
        <v>0</v>
      </c>
      <c r="F192" s="21">
        <f t="shared" si="31"/>
        <v>0</v>
      </c>
      <c r="G192" s="21">
        <f t="shared" si="31"/>
        <v>0</v>
      </c>
      <c r="H192" s="21">
        <f t="shared" si="34"/>
        <v>0</v>
      </c>
      <c r="I192" s="21">
        <f t="shared" si="35"/>
        <v>0</v>
      </c>
      <c r="J192" s="21">
        <f t="shared" si="36"/>
        <v>0</v>
      </c>
      <c r="K192" s="21">
        <f t="shared" si="37"/>
        <v>0</v>
      </c>
      <c r="L192" s="21">
        <f t="shared" si="38"/>
        <v>0</v>
      </c>
      <c r="M192" s="21">
        <f t="shared" ca="1" si="32"/>
        <v>-0.16354160685011057</v>
      </c>
      <c r="N192" s="21">
        <f t="shared" ca="1" si="39"/>
        <v>0</v>
      </c>
      <c r="O192" s="116">
        <f t="shared" ca="1" si="40"/>
        <v>0</v>
      </c>
      <c r="P192" s="21">
        <f t="shared" ca="1" si="41"/>
        <v>0</v>
      </c>
      <c r="Q192" s="21">
        <f t="shared" ca="1" si="42"/>
        <v>0</v>
      </c>
      <c r="R192">
        <f t="shared" ca="1" si="33"/>
        <v>0.16354160685011057</v>
      </c>
    </row>
    <row r="193" spans="1:18" x14ac:dyDescent="0.2">
      <c r="A193" s="113"/>
      <c r="B193" s="113"/>
      <c r="C193" s="113"/>
      <c r="D193" s="115">
        <f t="shared" si="30"/>
        <v>0</v>
      </c>
      <c r="E193" s="115">
        <f t="shared" si="30"/>
        <v>0</v>
      </c>
      <c r="F193" s="21">
        <f t="shared" si="31"/>
        <v>0</v>
      </c>
      <c r="G193" s="21">
        <f t="shared" si="31"/>
        <v>0</v>
      </c>
      <c r="H193" s="21">
        <f t="shared" si="34"/>
        <v>0</v>
      </c>
      <c r="I193" s="21">
        <f t="shared" si="35"/>
        <v>0</v>
      </c>
      <c r="J193" s="21">
        <f t="shared" si="36"/>
        <v>0</v>
      </c>
      <c r="K193" s="21">
        <f t="shared" si="37"/>
        <v>0</v>
      </c>
      <c r="L193" s="21">
        <f t="shared" si="38"/>
        <v>0</v>
      </c>
      <c r="M193" s="21">
        <f t="shared" ca="1" si="32"/>
        <v>-0.16354160685011057</v>
      </c>
      <c r="N193" s="21">
        <f t="shared" ca="1" si="39"/>
        <v>0</v>
      </c>
      <c r="O193" s="116">
        <f t="shared" ca="1" si="40"/>
        <v>0</v>
      </c>
      <c r="P193" s="21">
        <f t="shared" ca="1" si="41"/>
        <v>0</v>
      </c>
      <c r="Q193" s="21">
        <f t="shared" ca="1" si="42"/>
        <v>0</v>
      </c>
      <c r="R193">
        <f t="shared" ca="1" si="33"/>
        <v>0.16354160685011057</v>
      </c>
    </row>
    <row r="194" spans="1:18" x14ac:dyDescent="0.2">
      <c r="A194" s="113"/>
      <c r="B194" s="113"/>
      <c r="C194" s="113"/>
      <c r="D194" s="115">
        <f t="shared" si="30"/>
        <v>0</v>
      </c>
      <c r="E194" s="115">
        <f t="shared" si="30"/>
        <v>0</v>
      </c>
      <c r="F194" s="21">
        <f t="shared" si="31"/>
        <v>0</v>
      </c>
      <c r="G194" s="21">
        <f t="shared" si="31"/>
        <v>0</v>
      </c>
      <c r="H194" s="21">
        <f t="shared" si="34"/>
        <v>0</v>
      </c>
      <c r="I194" s="21">
        <f t="shared" si="35"/>
        <v>0</v>
      </c>
      <c r="J194" s="21">
        <f t="shared" si="36"/>
        <v>0</v>
      </c>
      <c r="K194" s="21">
        <f t="shared" si="37"/>
        <v>0</v>
      </c>
      <c r="L194" s="21">
        <f t="shared" si="38"/>
        <v>0</v>
      </c>
      <c r="M194" s="21">
        <f t="shared" ca="1" si="32"/>
        <v>-0.16354160685011057</v>
      </c>
      <c r="N194" s="21">
        <f t="shared" ca="1" si="39"/>
        <v>0</v>
      </c>
      <c r="O194" s="116">
        <f t="shared" ca="1" si="40"/>
        <v>0</v>
      </c>
      <c r="P194" s="21">
        <f t="shared" ca="1" si="41"/>
        <v>0</v>
      </c>
      <c r="Q194" s="21">
        <f t="shared" ca="1" si="42"/>
        <v>0</v>
      </c>
      <c r="R194">
        <f t="shared" ca="1" si="33"/>
        <v>0.16354160685011057</v>
      </c>
    </row>
    <row r="195" spans="1:18" x14ac:dyDescent="0.2">
      <c r="A195" s="113"/>
      <c r="B195" s="113"/>
      <c r="C195" s="113"/>
      <c r="D195" s="115">
        <f t="shared" si="30"/>
        <v>0</v>
      </c>
      <c r="E195" s="115">
        <f t="shared" si="30"/>
        <v>0</v>
      </c>
      <c r="F195" s="21">
        <f t="shared" si="31"/>
        <v>0</v>
      </c>
      <c r="G195" s="21">
        <f t="shared" si="31"/>
        <v>0</v>
      </c>
      <c r="H195" s="21">
        <f t="shared" si="34"/>
        <v>0</v>
      </c>
      <c r="I195" s="21">
        <f t="shared" si="35"/>
        <v>0</v>
      </c>
      <c r="J195" s="21">
        <f t="shared" si="36"/>
        <v>0</v>
      </c>
      <c r="K195" s="21">
        <f t="shared" si="37"/>
        <v>0</v>
      </c>
      <c r="L195" s="21">
        <f t="shared" si="38"/>
        <v>0</v>
      </c>
      <c r="M195" s="21">
        <f t="shared" ca="1" si="32"/>
        <v>-0.16354160685011057</v>
      </c>
      <c r="N195" s="21">
        <f t="shared" ca="1" si="39"/>
        <v>0</v>
      </c>
      <c r="O195" s="116">
        <f t="shared" ca="1" si="40"/>
        <v>0</v>
      </c>
      <c r="P195" s="21">
        <f t="shared" ca="1" si="41"/>
        <v>0</v>
      </c>
      <c r="Q195" s="21">
        <f t="shared" ca="1" si="42"/>
        <v>0</v>
      </c>
      <c r="R195">
        <f t="shared" ca="1" si="33"/>
        <v>0.16354160685011057</v>
      </c>
    </row>
    <row r="196" spans="1:18" x14ac:dyDescent="0.2">
      <c r="A196" s="113"/>
      <c r="B196" s="113"/>
      <c r="C196" s="113"/>
      <c r="D196" s="115">
        <f t="shared" ref="D196:E259" si="43">A196/A$18</f>
        <v>0</v>
      </c>
      <c r="E196" s="115">
        <f t="shared" si="43"/>
        <v>0</v>
      </c>
      <c r="F196" s="21">
        <f t="shared" ref="F196:G259" si="44">$C196*D196</f>
        <v>0</v>
      </c>
      <c r="G196" s="21">
        <f t="shared" si="44"/>
        <v>0</v>
      </c>
      <c r="H196" s="21">
        <f t="shared" si="34"/>
        <v>0</v>
      </c>
      <c r="I196" s="21">
        <f t="shared" si="35"/>
        <v>0</v>
      </c>
      <c r="J196" s="21">
        <f t="shared" si="36"/>
        <v>0</v>
      </c>
      <c r="K196" s="21">
        <f t="shared" si="37"/>
        <v>0</v>
      </c>
      <c r="L196" s="21">
        <f t="shared" si="38"/>
        <v>0</v>
      </c>
      <c r="M196" s="21">
        <f t="shared" ca="1" si="32"/>
        <v>-0.16354160685011057</v>
      </c>
      <c r="N196" s="21">
        <f t="shared" ca="1" si="39"/>
        <v>0</v>
      </c>
      <c r="O196" s="116">
        <f t="shared" ca="1" si="40"/>
        <v>0</v>
      </c>
      <c r="P196" s="21">
        <f t="shared" ca="1" si="41"/>
        <v>0</v>
      </c>
      <c r="Q196" s="21">
        <f t="shared" ca="1" si="42"/>
        <v>0</v>
      </c>
      <c r="R196">
        <f t="shared" ca="1" si="33"/>
        <v>0.16354160685011057</v>
      </c>
    </row>
    <row r="197" spans="1:18" x14ac:dyDescent="0.2">
      <c r="A197" s="113"/>
      <c r="B197" s="113"/>
      <c r="C197" s="113"/>
      <c r="D197" s="115">
        <f t="shared" si="43"/>
        <v>0</v>
      </c>
      <c r="E197" s="115">
        <f t="shared" si="43"/>
        <v>0</v>
      </c>
      <c r="F197" s="21">
        <f t="shared" si="44"/>
        <v>0</v>
      </c>
      <c r="G197" s="21">
        <f t="shared" si="44"/>
        <v>0</v>
      </c>
      <c r="H197" s="21">
        <f t="shared" si="34"/>
        <v>0</v>
      </c>
      <c r="I197" s="21">
        <f t="shared" si="35"/>
        <v>0</v>
      </c>
      <c r="J197" s="21">
        <f t="shared" si="36"/>
        <v>0</v>
      </c>
      <c r="K197" s="21">
        <f t="shared" si="37"/>
        <v>0</v>
      </c>
      <c r="L197" s="21">
        <f t="shared" si="38"/>
        <v>0</v>
      </c>
      <c r="M197" s="21">
        <f t="shared" ca="1" si="32"/>
        <v>-0.16354160685011057</v>
      </c>
      <c r="N197" s="21">
        <f t="shared" ca="1" si="39"/>
        <v>0</v>
      </c>
      <c r="O197" s="116">
        <f t="shared" ca="1" si="40"/>
        <v>0</v>
      </c>
      <c r="P197" s="21">
        <f t="shared" ca="1" si="41"/>
        <v>0</v>
      </c>
      <c r="Q197" s="21">
        <f t="shared" ca="1" si="42"/>
        <v>0</v>
      </c>
      <c r="R197">
        <f t="shared" ca="1" si="33"/>
        <v>0.16354160685011057</v>
      </c>
    </row>
    <row r="198" spans="1:18" x14ac:dyDescent="0.2">
      <c r="A198" s="113"/>
      <c r="B198" s="113"/>
      <c r="C198" s="113"/>
      <c r="D198" s="115">
        <f t="shared" si="43"/>
        <v>0</v>
      </c>
      <c r="E198" s="115">
        <f t="shared" si="43"/>
        <v>0</v>
      </c>
      <c r="F198" s="21">
        <f t="shared" si="44"/>
        <v>0</v>
      </c>
      <c r="G198" s="21">
        <f t="shared" si="44"/>
        <v>0</v>
      </c>
      <c r="H198" s="21">
        <f t="shared" si="34"/>
        <v>0</v>
      </c>
      <c r="I198" s="21">
        <f t="shared" si="35"/>
        <v>0</v>
      </c>
      <c r="J198" s="21">
        <f t="shared" si="36"/>
        <v>0</v>
      </c>
      <c r="K198" s="21">
        <f t="shared" si="37"/>
        <v>0</v>
      </c>
      <c r="L198" s="21">
        <f t="shared" si="38"/>
        <v>0</v>
      </c>
      <c r="M198" s="21">
        <f t="shared" ca="1" si="32"/>
        <v>-0.16354160685011057</v>
      </c>
      <c r="N198" s="21">
        <f t="shared" ca="1" si="39"/>
        <v>0</v>
      </c>
      <c r="O198" s="116">
        <f t="shared" ca="1" si="40"/>
        <v>0</v>
      </c>
      <c r="P198" s="21">
        <f t="shared" ca="1" si="41"/>
        <v>0</v>
      </c>
      <c r="Q198" s="21">
        <f t="shared" ca="1" si="42"/>
        <v>0</v>
      </c>
      <c r="R198">
        <f t="shared" ca="1" si="33"/>
        <v>0.16354160685011057</v>
      </c>
    </row>
    <row r="199" spans="1:18" x14ac:dyDescent="0.2">
      <c r="A199" s="113"/>
      <c r="B199" s="113"/>
      <c r="C199" s="113"/>
      <c r="D199" s="115">
        <f t="shared" si="43"/>
        <v>0</v>
      </c>
      <c r="E199" s="115">
        <f t="shared" si="43"/>
        <v>0</v>
      </c>
      <c r="F199" s="21">
        <f t="shared" si="44"/>
        <v>0</v>
      </c>
      <c r="G199" s="21">
        <f t="shared" si="44"/>
        <v>0</v>
      </c>
      <c r="H199" s="21">
        <f t="shared" si="34"/>
        <v>0</v>
      </c>
      <c r="I199" s="21">
        <f t="shared" si="35"/>
        <v>0</v>
      </c>
      <c r="J199" s="21">
        <f t="shared" si="36"/>
        <v>0</v>
      </c>
      <c r="K199" s="21">
        <f t="shared" si="37"/>
        <v>0</v>
      </c>
      <c r="L199" s="21">
        <f t="shared" si="38"/>
        <v>0</v>
      </c>
      <c r="M199" s="21">
        <f t="shared" ca="1" si="32"/>
        <v>-0.16354160685011057</v>
      </c>
      <c r="N199" s="21">
        <f t="shared" ca="1" si="39"/>
        <v>0</v>
      </c>
      <c r="O199" s="116">
        <f t="shared" ca="1" si="40"/>
        <v>0</v>
      </c>
      <c r="P199" s="21">
        <f t="shared" ca="1" si="41"/>
        <v>0</v>
      </c>
      <c r="Q199" s="21">
        <f t="shared" ca="1" si="42"/>
        <v>0</v>
      </c>
      <c r="R199">
        <f t="shared" ca="1" si="33"/>
        <v>0.16354160685011057</v>
      </c>
    </row>
    <row r="200" spans="1:18" x14ac:dyDescent="0.2">
      <c r="A200" s="113"/>
      <c r="B200" s="113"/>
      <c r="C200" s="113"/>
      <c r="D200" s="115">
        <f t="shared" si="43"/>
        <v>0</v>
      </c>
      <c r="E200" s="115">
        <f t="shared" si="43"/>
        <v>0</v>
      </c>
      <c r="F200" s="21">
        <f t="shared" si="44"/>
        <v>0</v>
      </c>
      <c r="G200" s="21">
        <f t="shared" si="44"/>
        <v>0</v>
      </c>
      <c r="H200" s="21">
        <f t="shared" si="34"/>
        <v>0</v>
      </c>
      <c r="I200" s="21">
        <f t="shared" si="35"/>
        <v>0</v>
      </c>
      <c r="J200" s="21">
        <f t="shared" si="36"/>
        <v>0</v>
      </c>
      <c r="K200" s="21">
        <f t="shared" si="37"/>
        <v>0</v>
      </c>
      <c r="L200" s="21">
        <f t="shared" si="38"/>
        <v>0</v>
      </c>
      <c r="M200" s="21">
        <f t="shared" ref="M200:M263" ca="1" si="45">+E$4+E$5*D200+E$6*D200^2</f>
        <v>-0.16354160685011057</v>
      </c>
      <c r="N200" s="21">
        <f t="shared" ca="1" si="39"/>
        <v>0</v>
      </c>
      <c r="O200" s="116">
        <f t="shared" ca="1" si="40"/>
        <v>0</v>
      </c>
      <c r="P200" s="21">
        <f t="shared" ca="1" si="41"/>
        <v>0</v>
      </c>
      <c r="Q200" s="21">
        <f t="shared" ca="1" si="42"/>
        <v>0</v>
      </c>
      <c r="R200">
        <f t="shared" ref="R200:R263" ca="1" si="46">+E200-M200</f>
        <v>0.16354160685011057</v>
      </c>
    </row>
    <row r="201" spans="1:18" x14ac:dyDescent="0.2">
      <c r="A201" s="113"/>
      <c r="B201" s="113"/>
      <c r="C201" s="113"/>
      <c r="D201" s="115">
        <f t="shared" si="43"/>
        <v>0</v>
      </c>
      <c r="E201" s="115">
        <f t="shared" si="43"/>
        <v>0</v>
      </c>
      <c r="F201" s="21">
        <f t="shared" si="44"/>
        <v>0</v>
      </c>
      <c r="G201" s="21">
        <f t="shared" si="44"/>
        <v>0</v>
      </c>
      <c r="H201" s="21">
        <f t="shared" ref="H201:H264" si="47">C201*D201*D201</f>
        <v>0</v>
      </c>
      <c r="I201" s="21">
        <f t="shared" ref="I201:I264" si="48">C201*D201*D201*D201</f>
        <v>0</v>
      </c>
      <c r="J201" s="21">
        <f t="shared" ref="J201:J264" si="49">C201*D201*D201*D201*D201</f>
        <v>0</v>
      </c>
      <c r="K201" s="21">
        <f t="shared" ref="K201:K264" si="50">C201*E201*D201</f>
        <v>0</v>
      </c>
      <c r="L201" s="21">
        <f t="shared" ref="L201:L264" si="51">C201*E201*D201*D201</f>
        <v>0</v>
      </c>
      <c r="M201" s="21">
        <f t="shared" ca="1" si="45"/>
        <v>-0.16354160685011057</v>
      </c>
      <c r="N201" s="21">
        <f t="shared" ref="N201:N264" ca="1" si="52">C201*(M201-E201)^2</f>
        <v>0</v>
      </c>
      <c r="O201" s="116">
        <f t="shared" ref="O201:O264" ca="1" si="53">(C201*O$1-O$2*F201+O$3*H201)^2</f>
        <v>0</v>
      </c>
      <c r="P201" s="21">
        <f t="shared" ref="P201:P264" ca="1" si="54">(-C201*O$2+O$4*F201-O$5*H201)^2</f>
        <v>0</v>
      </c>
      <c r="Q201" s="21">
        <f t="shared" ref="Q201:Q264" ca="1" si="55">+(C201*O$3-F201*O$5+H201*O$6)^2</f>
        <v>0</v>
      </c>
      <c r="R201">
        <f t="shared" ca="1" si="46"/>
        <v>0.16354160685011057</v>
      </c>
    </row>
    <row r="202" spans="1:18" x14ac:dyDescent="0.2">
      <c r="A202" s="113"/>
      <c r="B202" s="113"/>
      <c r="C202" s="113"/>
      <c r="D202" s="115">
        <f t="shared" si="43"/>
        <v>0</v>
      </c>
      <c r="E202" s="115">
        <f t="shared" si="43"/>
        <v>0</v>
      </c>
      <c r="F202" s="21">
        <f t="shared" si="44"/>
        <v>0</v>
      </c>
      <c r="G202" s="21">
        <f t="shared" si="44"/>
        <v>0</v>
      </c>
      <c r="H202" s="21">
        <f t="shared" si="47"/>
        <v>0</v>
      </c>
      <c r="I202" s="21">
        <f t="shared" si="48"/>
        <v>0</v>
      </c>
      <c r="J202" s="21">
        <f t="shared" si="49"/>
        <v>0</v>
      </c>
      <c r="K202" s="21">
        <f t="shared" si="50"/>
        <v>0</v>
      </c>
      <c r="L202" s="21">
        <f t="shared" si="51"/>
        <v>0</v>
      </c>
      <c r="M202" s="21">
        <f t="shared" ca="1" si="45"/>
        <v>-0.16354160685011057</v>
      </c>
      <c r="N202" s="21">
        <f t="shared" ca="1" si="52"/>
        <v>0</v>
      </c>
      <c r="O202" s="116">
        <f t="shared" ca="1" si="53"/>
        <v>0</v>
      </c>
      <c r="P202" s="21">
        <f t="shared" ca="1" si="54"/>
        <v>0</v>
      </c>
      <c r="Q202" s="21">
        <f t="shared" ca="1" si="55"/>
        <v>0</v>
      </c>
      <c r="R202">
        <f t="shared" ca="1" si="46"/>
        <v>0.16354160685011057</v>
      </c>
    </row>
    <row r="203" spans="1:18" x14ac:dyDescent="0.2">
      <c r="A203" s="113"/>
      <c r="B203" s="113"/>
      <c r="C203" s="113"/>
      <c r="D203" s="115">
        <f t="shared" si="43"/>
        <v>0</v>
      </c>
      <c r="E203" s="115">
        <f t="shared" si="43"/>
        <v>0</v>
      </c>
      <c r="F203" s="21">
        <f t="shared" si="44"/>
        <v>0</v>
      </c>
      <c r="G203" s="21">
        <f t="shared" si="44"/>
        <v>0</v>
      </c>
      <c r="H203" s="21">
        <f t="shared" si="47"/>
        <v>0</v>
      </c>
      <c r="I203" s="21">
        <f t="shared" si="48"/>
        <v>0</v>
      </c>
      <c r="J203" s="21">
        <f t="shared" si="49"/>
        <v>0</v>
      </c>
      <c r="K203" s="21">
        <f t="shared" si="50"/>
        <v>0</v>
      </c>
      <c r="L203" s="21">
        <f t="shared" si="51"/>
        <v>0</v>
      </c>
      <c r="M203" s="21">
        <f t="shared" ca="1" si="45"/>
        <v>-0.16354160685011057</v>
      </c>
      <c r="N203" s="21">
        <f t="shared" ca="1" si="52"/>
        <v>0</v>
      </c>
      <c r="O203" s="116">
        <f t="shared" ca="1" si="53"/>
        <v>0</v>
      </c>
      <c r="P203" s="21">
        <f t="shared" ca="1" si="54"/>
        <v>0</v>
      </c>
      <c r="Q203" s="21">
        <f t="shared" ca="1" si="55"/>
        <v>0</v>
      </c>
      <c r="R203">
        <f t="shared" ca="1" si="46"/>
        <v>0.16354160685011057</v>
      </c>
    </row>
    <row r="204" spans="1:18" x14ac:dyDescent="0.2">
      <c r="A204" s="113"/>
      <c r="B204" s="113"/>
      <c r="C204" s="113"/>
      <c r="D204" s="115">
        <f t="shared" si="43"/>
        <v>0</v>
      </c>
      <c r="E204" s="115">
        <f t="shared" si="43"/>
        <v>0</v>
      </c>
      <c r="F204" s="21">
        <f t="shared" si="44"/>
        <v>0</v>
      </c>
      <c r="G204" s="21">
        <f t="shared" si="44"/>
        <v>0</v>
      </c>
      <c r="H204" s="21">
        <f t="shared" si="47"/>
        <v>0</v>
      </c>
      <c r="I204" s="21">
        <f t="shared" si="48"/>
        <v>0</v>
      </c>
      <c r="J204" s="21">
        <f t="shared" si="49"/>
        <v>0</v>
      </c>
      <c r="K204" s="21">
        <f t="shared" si="50"/>
        <v>0</v>
      </c>
      <c r="L204" s="21">
        <f t="shared" si="51"/>
        <v>0</v>
      </c>
      <c r="M204" s="21">
        <f t="shared" ca="1" si="45"/>
        <v>-0.16354160685011057</v>
      </c>
      <c r="N204" s="21">
        <f t="shared" ca="1" si="52"/>
        <v>0</v>
      </c>
      <c r="O204" s="116">
        <f t="shared" ca="1" si="53"/>
        <v>0</v>
      </c>
      <c r="P204" s="21">
        <f t="shared" ca="1" si="54"/>
        <v>0</v>
      </c>
      <c r="Q204" s="21">
        <f t="shared" ca="1" si="55"/>
        <v>0</v>
      </c>
      <c r="R204">
        <f t="shared" ca="1" si="46"/>
        <v>0.16354160685011057</v>
      </c>
    </row>
    <row r="205" spans="1:18" x14ac:dyDescent="0.2">
      <c r="A205" s="113"/>
      <c r="B205" s="113"/>
      <c r="C205" s="113"/>
      <c r="D205" s="115">
        <f t="shared" si="43"/>
        <v>0</v>
      </c>
      <c r="E205" s="115">
        <f t="shared" si="43"/>
        <v>0</v>
      </c>
      <c r="F205" s="21">
        <f t="shared" si="44"/>
        <v>0</v>
      </c>
      <c r="G205" s="21">
        <f t="shared" si="44"/>
        <v>0</v>
      </c>
      <c r="H205" s="21">
        <f t="shared" si="47"/>
        <v>0</v>
      </c>
      <c r="I205" s="21">
        <f t="shared" si="48"/>
        <v>0</v>
      </c>
      <c r="J205" s="21">
        <f t="shared" si="49"/>
        <v>0</v>
      </c>
      <c r="K205" s="21">
        <f t="shared" si="50"/>
        <v>0</v>
      </c>
      <c r="L205" s="21">
        <f t="shared" si="51"/>
        <v>0</v>
      </c>
      <c r="M205" s="21">
        <f t="shared" ca="1" si="45"/>
        <v>-0.16354160685011057</v>
      </c>
      <c r="N205" s="21">
        <f t="shared" ca="1" si="52"/>
        <v>0</v>
      </c>
      <c r="O205" s="116">
        <f t="shared" ca="1" si="53"/>
        <v>0</v>
      </c>
      <c r="P205" s="21">
        <f t="shared" ca="1" si="54"/>
        <v>0</v>
      </c>
      <c r="Q205" s="21">
        <f t="shared" ca="1" si="55"/>
        <v>0</v>
      </c>
      <c r="R205">
        <f t="shared" ca="1" si="46"/>
        <v>0.16354160685011057</v>
      </c>
    </row>
    <row r="206" spans="1:18" x14ac:dyDescent="0.2">
      <c r="A206" s="113"/>
      <c r="B206" s="113"/>
      <c r="C206" s="113"/>
      <c r="D206" s="115">
        <f t="shared" si="43"/>
        <v>0</v>
      </c>
      <c r="E206" s="115">
        <f t="shared" si="43"/>
        <v>0</v>
      </c>
      <c r="F206" s="21">
        <f t="shared" si="44"/>
        <v>0</v>
      </c>
      <c r="G206" s="21">
        <f t="shared" si="44"/>
        <v>0</v>
      </c>
      <c r="H206" s="21">
        <f t="shared" si="47"/>
        <v>0</v>
      </c>
      <c r="I206" s="21">
        <f t="shared" si="48"/>
        <v>0</v>
      </c>
      <c r="J206" s="21">
        <f t="shared" si="49"/>
        <v>0</v>
      </c>
      <c r="K206" s="21">
        <f t="shared" si="50"/>
        <v>0</v>
      </c>
      <c r="L206" s="21">
        <f t="shared" si="51"/>
        <v>0</v>
      </c>
      <c r="M206" s="21">
        <f t="shared" ca="1" si="45"/>
        <v>-0.16354160685011057</v>
      </c>
      <c r="N206" s="21">
        <f t="shared" ca="1" si="52"/>
        <v>0</v>
      </c>
      <c r="O206" s="116">
        <f t="shared" ca="1" si="53"/>
        <v>0</v>
      </c>
      <c r="P206" s="21">
        <f t="shared" ca="1" si="54"/>
        <v>0</v>
      </c>
      <c r="Q206" s="21">
        <f t="shared" ca="1" si="55"/>
        <v>0</v>
      </c>
      <c r="R206">
        <f t="shared" ca="1" si="46"/>
        <v>0.16354160685011057</v>
      </c>
    </row>
    <row r="207" spans="1:18" x14ac:dyDescent="0.2">
      <c r="A207" s="113"/>
      <c r="B207" s="113"/>
      <c r="C207" s="113"/>
      <c r="D207" s="115">
        <f t="shared" si="43"/>
        <v>0</v>
      </c>
      <c r="E207" s="115">
        <f t="shared" si="43"/>
        <v>0</v>
      </c>
      <c r="F207" s="21">
        <f t="shared" si="44"/>
        <v>0</v>
      </c>
      <c r="G207" s="21">
        <f t="shared" si="44"/>
        <v>0</v>
      </c>
      <c r="H207" s="21">
        <f t="shared" si="47"/>
        <v>0</v>
      </c>
      <c r="I207" s="21">
        <f t="shared" si="48"/>
        <v>0</v>
      </c>
      <c r="J207" s="21">
        <f t="shared" si="49"/>
        <v>0</v>
      </c>
      <c r="K207" s="21">
        <f t="shared" si="50"/>
        <v>0</v>
      </c>
      <c r="L207" s="21">
        <f t="shared" si="51"/>
        <v>0</v>
      </c>
      <c r="M207" s="21">
        <f t="shared" ca="1" si="45"/>
        <v>-0.16354160685011057</v>
      </c>
      <c r="N207" s="21">
        <f t="shared" ca="1" si="52"/>
        <v>0</v>
      </c>
      <c r="O207" s="116">
        <f t="shared" ca="1" si="53"/>
        <v>0</v>
      </c>
      <c r="P207" s="21">
        <f t="shared" ca="1" si="54"/>
        <v>0</v>
      </c>
      <c r="Q207" s="21">
        <f t="shared" ca="1" si="55"/>
        <v>0</v>
      </c>
      <c r="R207">
        <f t="shared" ca="1" si="46"/>
        <v>0.16354160685011057</v>
      </c>
    </row>
    <row r="208" spans="1:18" x14ac:dyDescent="0.2">
      <c r="A208" s="113"/>
      <c r="B208" s="113"/>
      <c r="C208" s="113"/>
      <c r="D208" s="115">
        <f t="shared" si="43"/>
        <v>0</v>
      </c>
      <c r="E208" s="115">
        <f t="shared" si="43"/>
        <v>0</v>
      </c>
      <c r="F208" s="21">
        <f t="shared" si="44"/>
        <v>0</v>
      </c>
      <c r="G208" s="21">
        <f t="shared" si="44"/>
        <v>0</v>
      </c>
      <c r="H208" s="21">
        <f t="shared" si="47"/>
        <v>0</v>
      </c>
      <c r="I208" s="21">
        <f t="shared" si="48"/>
        <v>0</v>
      </c>
      <c r="J208" s="21">
        <f t="shared" si="49"/>
        <v>0</v>
      </c>
      <c r="K208" s="21">
        <f t="shared" si="50"/>
        <v>0</v>
      </c>
      <c r="L208" s="21">
        <f t="shared" si="51"/>
        <v>0</v>
      </c>
      <c r="M208" s="21">
        <f t="shared" ca="1" si="45"/>
        <v>-0.16354160685011057</v>
      </c>
      <c r="N208" s="21">
        <f t="shared" ca="1" si="52"/>
        <v>0</v>
      </c>
      <c r="O208" s="116">
        <f t="shared" ca="1" si="53"/>
        <v>0</v>
      </c>
      <c r="P208" s="21">
        <f t="shared" ca="1" si="54"/>
        <v>0</v>
      </c>
      <c r="Q208" s="21">
        <f t="shared" ca="1" si="55"/>
        <v>0</v>
      </c>
      <c r="R208">
        <f t="shared" ca="1" si="46"/>
        <v>0.16354160685011057</v>
      </c>
    </row>
    <row r="209" spans="1:18" x14ac:dyDescent="0.2">
      <c r="A209" s="113"/>
      <c r="B209" s="113"/>
      <c r="C209" s="113"/>
      <c r="D209" s="115">
        <f t="shared" si="43"/>
        <v>0</v>
      </c>
      <c r="E209" s="115">
        <f t="shared" si="43"/>
        <v>0</v>
      </c>
      <c r="F209" s="21">
        <f t="shared" si="44"/>
        <v>0</v>
      </c>
      <c r="G209" s="21">
        <f t="shared" si="44"/>
        <v>0</v>
      </c>
      <c r="H209" s="21">
        <f t="shared" si="47"/>
        <v>0</v>
      </c>
      <c r="I209" s="21">
        <f t="shared" si="48"/>
        <v>0</v>
      </c>
      <c r="J209" s="21">
        <f t="shared" si="49"/>
        <v>0</v>
      </c>
      <c r="K209" s="21">
        <f t="shared" si="50"/>
        <v>0</v>
      </c>
      <c r="L209" s="21">
        <f t="shared" si="51"/>
        <v>0</v>
      </c>
      <c r="M209" s="21">
        <f t="shared" ca="1" si="45"/>
        <v>-0.16354160685011057</v>
      </c>
      <c r="N209" s="21">
        <f t="shared" ca="1" si="52"/>
        <v>0</v>
      </c>
      <c r="O209" s="116">
        <f t="shared" ca="1" si="53"/>
        <v>0</v>
      </c>
      <c r="P209" s="21">
        <f t="shared" ca="1" si="54"/>
        <v>0</v>
      </c>
      <c r="Q209" s="21">
        <f t="shared" ca="1" si="55"/>
        <v>0</v>
      </c>
      <c r="R209">
        <f t="shared" ca="1" si="46"/>
        <v>0.16354160685011057</v>
      </c>
    </row>
    <row r="210" spans="1:18" x14ac:dyDescent="0.2">
      <c r="A210" s="113"/>
      <c r="B210" s="113"/>
      <c r="C210" s="113"/>
      <c r="D210" s="115">
        <f t="shared" si="43"/>
        <v>0</v>
      </c>
      <c r="E210" s="115">
        <f t="shared" si="43"/>
        <v>0</v>
      </c>
      <c r="F210" s="21">
        <f t="shared" si="44"/>
        <v>0</v>
      </c>
      <c r="G210" s="21">
        <f t="shared" si="44"/>
        <v>0</v>
      </c>
      <c r="H210" s="21">
        <f t="shared" si="47"/>
        <v>0</v>
      </c>
      <c r="I210" s="21">
        <f t="shared" si="48"/>
        <v>0</v>
      </c>
      <c r="J210" s="21">
        <f t="shared" si="49"/>
        <v>0</v>
      </c>
      <c r="K210" s="21">
        <f t="shared" si="50"/>
        <v>0</v>
      </c>
      <c r="L210" s="21">
        <f t="shared" si="51"/>
        <v>0</v>
      </c>
      <c r="M210" s="21">
        <f t="shared" ca="1" si="45"/>
        <v>-0.16354160685011057</v>
      </c>
      <c r="N210" s="21">
        <f t="shared" ca="1" si="52"/>
        <v>0</v>
      </c>
      <c r="O210" s="116">
        <f t="shared" ca="1" si="53"/>
        <v>0</v>
      </c>
      <c r="P210" s="21">
        <f t="shared" ca="1" si="54"/>
        <v>0</v>
      </c>
      <c r="Q210" s="21">
        <f t="shared" ca="1" si="55"/>
        <v>0</v>
      </c>
      <c r="R210">
        <f t="shared" ca="1" si="46"/>
        <v>0.16354160685011057</v>
      </c>
    </row>
    <row r="211" spans="1:18" x14ac:dyDescent="0.2">
      <c r="A211" s="113"/>
      <c r="B211" s="113"/>
      <c r="C211" s="113"/>
      <c r="D211" s="115">
        <f t="shared" si="43"/>
        <v>0</v>
      </c>
      <c r="E211" s="115">
        <f t="shared" si="43"/>
        <v>0</v>
      </c>
      <c r="F211" s="21">
        <f t="shared" si="44"/>
        <v>0</v>
      </c>
      <c r="G211" s="21">
        <f t="shared" si="44"/>
        <v>0</v>
      </c>
      <c r="H211" s="21">
        <f t="shared" si="47"/>
        <v>0</v>
      </c>
      <c r="I211" s="21">
        <f t="shared" si="48"/>
        <v>0</v>
      </c>
      <c r="J211" s="21">
        <f t="shared" si="49"/>
        <v>0</v>
      </c>
      <c r="K211" s="21">
        <f t="shared" si="50"/>
        <v>0</v>
      </c>
      <c r="L211" s="21">
        <f t="shared" si="51"/>
        <v>0</v>
      </c>
      <c r="M211" s="21">
        <f t="shared" ca="1" si="45"/>
        <v>-0.16354160685011057</v>
      </c>
      <c r="N211" s="21">
        <f t="shared" ca="1" si="52"/>
        <v>0</v>
      </c>
      <c r="O211" s="116">
        <f t="shared" ca="1" si="53"/>
        <v>0</v>
      </c>
      <c r="P211" s="21">
        <f t="shared" ca="1" si="54"/>
        <v>0</v>
      </c>
      <c r="Q211" s="21">
        <f t="shared" ca="1" si="55"/>
        <v>0</v>
      </c>
      <c r="R211">
        <f t="shared" ca="1" si="46"/>
        <v>0.16354160685011057</v>
      </c>
    </row>
    <row r="212" spans="1:18" x14ac:dyDescent="0.2">
      <c r="A212" s="113"/>
      <c r="B212" s="113"/>
      <c r="C212" s="113"/>
      <c r="D212" s="115">
        <f t="shared" si="43"/>
        <v>0</v>
      </c>
      <c r="E212" s="115">
        <f t="shared" si="43"/>
        <v>0</v>
      </c>
      <c r="F212" s="21">
        <f t="shared" si="44"/>
        <v>0</v>
      </c>
      <c r="G212" s="21">
        <f t="shared" si="44"/>
        <v>0</v>
      </c>
      <c r="H212" s="21">
        <f t="shared" si="47"/>
        <v>0</v>
      </c>
      <c r="I212" s="21">
        <f t="shared" si="48"/>
        <v>0</v>
      </c>
      <c r="J212" s="21">
        <f t="shared" si="49"/>
        <v>0</v>
      </c>
      <c r="K212" s="21">
        <f t="shared" si="50"/>
        <v>0</v>
      </c>
      <c r="L212" s="21">
        <f t="shared" si="51"/>
        <v>0</v>
      </c>
      <c r="M212" s="21">
        <f t="shared" ca="1" si="45"/>
        <v>-0.16354160685011057</v>
      </c>
      <c r="N212" s="21">
        <f t="shared" ca="1" si="52"/>
        <v>0</v>
      </c>
      <c r="O212" s="116">
        <f t="shared" ca="1" si="53"/>
        <v>0</v>
      </c>
      <c r="P212" s="21">
        <f t="shared" ca="1" si="54"/>
        <v>0</v>
      </c>
      <c r="Q212" s="21">
        <f t="shared" ca="1" si="55"/>
        <v>0</v>
      </c>
      <c r="R212">
        <f t="shared" ca="1" si="46"/>
        <v>0.16354160685011057</v>
      </c>
    </row>
    <row r="213" spans="1:18" x14ac:dyDescent="0.2">
      <c r="A213" s="113"/>
      <c r="B213" s="113"/>
      <c r="C213" s="113"/>
      <c r="D213" s="115">
        <f t="shared" si="43"/>
        <v>0</v>
      </c>
      <c r="E213" s="115">
        <f t="shared" si="43"/>
        <v>0</v>
      </c>
      <c r="F213" s="21">
        <f t="shared" si="44"/>
        <v>0</v>
      </c>
      <c r="G213" s="21">
        <f t="shared" si="44"/>
        <v>0</v>
      </c>
      <c r="H213" s="21">
        <f t="shared" si="47"/>
        <v>0</v>
      </c>
      <c r="I213" s="21">
        <f t="shared" si="48"/>
        <v>0</v>
      </c>
      <c r="J213" s="21">
        <f t="shared" si="49"/>
        <v>0</v>
      </c>
      <c r="K213" s="21">
        <f t="shared" si="50"/>
        <v>0</v>
      </c>
      <c r="L213" s="21">
        <f t="shared" si="51"/>
        <v>0</v>
      </c>
      <c r="M213" s="21">
        <f t="shared" ca="1" si="45"/>
        <v>-0.16354160685011057</v>
      </c>
      <c r="N213" s="21">
        <f t="shared" ca="1" si="52"/>
        <v>0</v>
      </c>
      <c r="O213" s="116">
        <f t="shared" ca="1" si="53"/>
        <v>0</v>
      </c>
      <c r="P213" s="21">
        <f t="shared" ca="1" si="54"/>
        <v>0</v>
      </c>
      <c r="Q213" s="21">
        <f t="shared" ca="1" si="55"/>
        <v>0</v>
      </c>
      <c r="R213">
        <f t="shared" ca="1" si="46"/>
        <v>0.16354160685011057</v>
      </c>
    </row>
    <row r="214" spans="1:18" x14ac:dyDescent="0.2">
      <c r="A214" s="113"/>
      <c r="B214" s="113"/>
      <c r="C214" s="113"/>
      <c r="D214" s="115">
        <f t="shared" si="43"/>
        <v>0</v>
      </c>
      <c r="E214" s="115">
        <f t="shared" si="43"/>
        <v>0</v>
      </c>
      <c r="F214" s="21">
        <f t="shared" si="44"/>
        <v>0</v>
      </c>
      <c r="G214" s="21">
        <f t="shared" si="44"/>
        <v>0</v>
      </c>
      <c r="H214" s="21">
        <f t="shared" si="47"/>
        <v>0</v>
      </c>
      <c r="I214" s="21">
        <f t="shared" si="48"/>
        <v>0</v>
      </c>
      <c r="J214" s="21">
        <f t="shared" si="49"/>
        <v>0</v>
      </c>
      <c r="K214" s="21">
        <f t="shared" si="50"/>
        <v>0</v>
      </c>
      <c r="L214" s="21">
        <f t="shared" si="51"/>
        <v>0</v>
      </c>
      <c r="M214" s="21">
        <f t="shared" ca="1" si="45"/>
        <v>-0.16354160685011057</v>
      </c>
      <c r="N214" s="21">
        <f t="shared" ca="1" si="52"/>
        <v>0</v>
      </c>
      <c r="O214" s="116">
        <f t="shared" ca="1" si="53"/>
        <v>0</v>
      </c>
      <c r="P214" s="21">
        <f t="shared" ca="1" si="54"/>
        <v>0</v>
      </c>
      <c r="Q214" s="21">
        <f t="shared" ca="1" si="55"/>
        <v>0</v>
      </c>
      <c r="R214">
        <f t="shared" ca="1" si="46"/>
        <v>0.16354160685011057</v>
      </c>
    </row>
    <row r="215" spans="1:18" x14ac:dyDescent="0.2">
      <c r="A215" s="113"/>
      <c r="B215" s="113"/>
      <c r="C215" s="113"/>
      <c r="D215" s="115">
        <f t="shared" si="43"/>
        <v>0</v>
      </c>
      <c r="E215" s="115">
        <f t="shared" si="43"/>
        <v>0</v>
      </c>
      <c r="F215" s="21">
        <f t="shared" si="44"/>
        <v>0</v>
      </c>
      <c r="G215" s="21">
        <f t="shared" si="44"/>
        <v>0</v>
      </c>
      <c r="H215" s="21">
        <f t="shared" si="47"/>
        <v>0</v>
      </c>
      <c r="I215" s="21">
        <f t="shared" si="48"/>
        <v>0</v>
      </c>
      <c r="J215" s="21">
        <f t="shared" si="49"/>
        <v>0</v>
      </c>
      <c r="K215" s="21">
        <f t="shared" si="50"/>
        <v>0</v>
      </c>
      <c r="L215" s="21">
        <f t="shared" si="51"/>
        <v>0</v>
      </c>
      <c r="M215" s="21">
        <f t="shared" ca="1" si="45"/>
        <v>-0.16354160685011057</v>
      </c>
      <c r="N215" s="21">
        <f t="shared" ca="1" si="52"/>
        <v>0</v>
      </c>
      <c r="O215" s="116">
        <f t="shared" ca="1" si="53"/>
        <v>0</v>
      </c>
      <c r="P215" s="21">
        <f t="shared" ca="1" si="54"/>
        <v>0</v>
      </c>
      <c r="Q215" s="21">
        <f t="shared" ca="1" si="55"/>
        <v>0</v>
      </c>
      <c r="R215">
        <f t="shared" ca="1" si="46"/>
        <v>0.16354160685011057</v>
      </c>
    </row>
    <row r="216" spans="1:18" x14ac:dyDescent="0.2">
      <c r="A216" s="113"/>
      <c r="B216" s="113"/>
      <c r="C216" s="113"/>
      <c r="D216" s="115">
        <f t="shared" si="43"/>
        <v>0</v>
      </c>
      <c r="E216" s="115">
        <f t="shared" si="43"/>
        <v>0</v>
      </c>
      <c r="F216" s="21">
        <f t="shared" si="44"/>
        <v>0</v>
      </c>
      <c r="G216" s="21">
        <f t="shared" si="44"/>
        <v>0</v>
      </c>
      <c r="H216" s="21">
        <f t="shared" si="47"/>
        <v>0</v>
      </c>
      <c r="I216" s="21">
        <f t="shared" si="48"/>
        <v>0</v>
      </c>
      <c r="J216" s="21">
        <f t="shared" si="49"/>
        <v>0</v>
      </c>
      <c r="K216" s="21">
        <f t="shared" si="50"/>
        <v>0</v>
      </c>
      <c r="L216" s="21">
        <f t="shared" si="51"/>
        <v>0</v>
      </c>
      <c r="M216" s="21">
        <f t="shared" ca="1" si="45"/>
        <v>-0.16354160685011057</v>
      </c>
      <c r="N216" s="21">
        <f t="shared" ca="1" si="52"/>
        <v>0</v>
      </c>
      <c r="O216" s="116">
        <f t="shared" ca="1" si="53"/>
        <v>0</v>
      </c>
      <c r="P216" s="21">
        <f t="shared" ca="1" si="54"/>
        <v>0</v>
      </c>
      <c r="Q216" s="21">
        <f t="shared" ca="1" si="55"/>
        <v>0</v>
      </c>
      <c r="R216">
        <f t="shared" ca="1" si="46"/>
        <v>0.16354160685011057</v>
      </c>
    </row>
    <row r="217" spans="1:18" x14ac:dyDescent="0.2">
      <c r="A217" s="113"/>
      <c r="B217" s="113"/>
      <c r="C217" s="113"/>
      <c r="D217" s="115">
        <f t="shared" si="43"/>
        <v>0</v>
      </c>
      <c r="E217" s="115">
        <f t="shared" si="43"/>
        <v>0</v>
      </c>
      <c r="F217" s="21">
        <f t="shared" si="44"/>
        <v>0</v>
      </c>
      <c r="G217" s="21">
        <f t="shared" si="44"/>
        <v>0</v>
      </c>
      <c r="H217" s="21">
        <f t="shared" si="47"/>
        <v>0</v>
      </c>
      <c r="I217" s="21">
        <f t="shared" si="48"/>
        <v>0</v>
      </c>
      <c r="J217" s="21">
        <f t="shared" si="49"/>
        <v>0</v>
      </c>
      <c r="K217" s="21">
        <f t="shared" si="50"/>
        <v>0</v>
      </c>
      <c r="L217" s="21">
        <f t="shared" si="51"/>
        <v>0</v>
      </c>
      <c r="M217" s="21">
        <f t="shared" ca="1" si="45"/>
        <v>-0.16354160685011057</v>
      </c>
      <c r="N217" s="21">
        <f t="shared" ca="1" si="52"/>
        <v>0</v>
      </c>
      <c r="O217" s="116">
        <f t="shared" ca="1" si="53"/>
        <v>0</v>
      </c>
      <c r="P217" s="21">
        <f t="shared" ca="1" si="54"/>
        <v>0</v>
      </c>
      <c r="Q217" s="21">
        <f t="shared" ca="1" si="55"/>
        <v>0</v>
      </c>
      <c r="R217">
        <f t="shared" ca="1" si="46"/>
        <v>0.16354160685011057</v>
      </c>
    </row>
    <row r="218" spans="1:18" x14ac:dyDescent="0.2">
      <c r="A218" s="113"/>
      <c r="B218" s="113"/>
      <c r="C218" s="113"/>
      <c r="D218" s="115">
        <f t="shared" si="43"/>
        <v>0</v>
      </c>
      <c r="E218" s="115">
        <f t="shared" si="43"/>
        <v>0</v>
      </c>
      <c r="F218" s="21">
        <f t="shared" si="44"/>
        <v>0</v>
      </c>
      <c r="G218" s="21">
        <f t="shared" si="44"/>
        <v>0</v>
      </c>
      <c r="H218" s="21">
        <f t="shared" si="47"/>
        <v>0</v>
      </c>
      <c r="I218" s="21">
        <f t="shared" si="48"/>
        <v>0</v>
      </c>
      <c r="J218" s="21">
        <f t="shared" si="49"/>
        <v>0</v>
      </c>
      <c r="K218" s="21">
        <f t="shared" si="50"/>
        <v>0</v>
      </c>
      <c r="L218" s="21">
        <f t="shared" si="51"/>
        <v>0</v>
      </c>
      <c r="M218" s="21">
        <f t="shared" ca="1" si="45"/>
        <v>-0.16354160685011057</v>
      </c>
      <c r="N218" s="21">
        <f t="shared" ca="1" si="52"/>
        <v>0</v>
      </c>
      <c r="O218" s="116">
        <f t="shared" ca="1" si="53"/>
        <v>0</v>
      </c>
      <c r="P218" s="21">
        <f t="shared" ca="1" si="54"/>
        <v>0</v>
      </c>
      <c r="Q218" s="21">
        <f t="shared" ca="1" si="55"/>
        <v>0</v>
      </c>
      <c r="R218">
        <f t="shared" ca="1" si="46"/>
        <v>0.16354160685011057</v>
      </c>
    </row>
    <row r="219" spans="1:18" x14ac:dyDescent="0.2">
      <c r="A219" s="113"/>
      <c r="B219" s="113"/>
      <c r="C219" s="113"/>
      <c r="D219" s="115">
        <f t="shared" si="43"/>
        <v>0</v>
      </c>
      <c r="E219" s="115">
        <f t="shared" si="43"/>
        <v>0</v>
      </c>
      <c r="F219" s="21">
        <f t="shared" si="44"/>
        <v>0</v>
      </c>
      <c r="G219" s="21">
        <f t="shared" si="44"/>
        <v>0</v>
      </c>
      <c r="H219" s="21">
        <f t="shared" si="47"/>
        <v>0</v>
      </c>
      <c r="I219" s="21">
        <f t="shared" si="48"/>
        <v>0</v>
      </c>
      <c r="J219" s="21">
        <f t="shared" si="49"/>
        <v>0</v>
      </c>
      <c r="K219" s="21">
        <f t="shared" si="50"/>
        <v>0</v>
      </c>
      <c r="L219" s="21">
        <f t="shared" si="51"/>
        <v>0</v>
      </c>
      <c r="M219" s="21">
        <f t="shared" ca="1" si="45"/>
        <v>-0.16354160685011057</v>
      </c>
      <c r="N219" s="21">
        <f t="shared" ca="1" si="52"/>
        <v>0</v>
      </c>
      <c r="O219" s="116">
        <f t="shared" ca="1" si="53"/>
        <v>0</v>
      </c>
      <c r="P219" s="21">
        <f t="shared" ca="1" si="54"/>
        <v>0</v>
      </c>
      <c r="Q219" s="21">
        <f t="shared" ca="1" si="55"/>
        <v>0</v>
      </c>
      <c r="R219">
        <f t="shared" ca="1" si="46"/>
        <v>0.16354160685011057</v>
      </c>
    </row>
    <row r="220" spans="1:18" x14ac:dyDescent="0.2">
      <c r="A220" s="113"/>
      <c r="B220" s="113"/>
      <c r="C220" s="113"/>
      <c r="D220" s="115">
        <f t="shared" si="43"/>
        <v>0</v>
      </c>
      <c r="E220" s="115">
        <f t="shared" si="43"/>
        <v>0</v>
      </c>
      <c r="F220" s="21">
        <f t="shared" si="44"/>
        <v>0</v>
      </c>
      <c r="G220" s="21">
        <f t="shared" si="44"/>
        <v>0</v>
      </c>
      <c r="H220" s="21">
        <f t="shared" si="47"/>
        <v>0</v>
      </c>
      <c r="I220" s="21">
        <f t="shared" si="48"/>
        <v>0</v>
      </c>
      <c r="J220" s="21">
        <f t="shared" si="49"/>
        <v>0</v>
      </c>
      <c r="K220" s="21">
        <f t="shared" si="50"/>
        <v>0</v>
      </c>
      <c r="L220" s="21">
        <f t="shared" si="51"/>
        <v>0</v>
      </c>
      <c r="M220" s="21">
        <f t="shared" ca="1" si="45"/>
        <v>-0.16354160685011057</v>
      </c>
      <c r="N220" s="21">
        <f t="shared" ca="1" si="52"/>
        <v>0</v>
      </c>
      <c r="O220" s="116">
        <f t="shared" ca="1" si="53"/>
        <v>0</v>
      </c>
      <c r="P220" s="21">
        <f t="shared" ca="1" si="54"/>
        <v>0</v>
      </c>
      <c r="Q220" s="21">
        <f t="shared" ca="1" si="55"/>
        <v>0</v>
      </c>
      <c r="R220">
        <f t="shared" ca="1" si="46"/>
        <v>0.16354160685011057</v>
      </c>
    </row>
    <row r="221" spans="1:18" x14ac:dyDescent="0.2">
      <c r="A221" s="113"/>
      <c r="B221" s="113"/>
      <c r="C221" s="113"/>
      <c r="D221" s="115">
        <f t="shared" si="43"/>
        <v>0</v>
      </c>
      <c r="E221" s="115">
        <f t="shared" si="43"/>
        <v>0</v>
      </c>
      <c r="F221" s="21">
        <f t="shared" si="44"/>
        <v>0</v>
      </c>
      <c r="G221" s="21">
        <f t="shared" si="44"/>
        <v>0</v>
      </c>
      <c r="H221" s="21">
        <f t="shared" si="47"/>
        <v>0</v>
      </c>
      <c r="I221" s="21">
        <f t="shared" si="48"/>
        <v>0</v>
      </c>
      <c r="J221" s="21">
        <f t="shared" si="49"/>
        <v>0</v>
      </c>
      <c r="K221" s="21">
        <f t="shared" si="50"/>
        <v>0</v>
      </c>
      <c r="L221" s="21">
        <f t="shared" si="51"/>
        <v>0</v>
      </c>
      <c r="M221" s="21">
        <f t="shared" ca="1" si="45"/>
        <v>-0.16354160685011057</v>
      </c>
      <c r="N221" s="21">
        <f t="shared" ca="1" si="52"/>
        <v>0</v>
      </c>
      <c r="O221" s="116">
        <f t="shared" ca="1" si="53"/>
        <v>0</v>
      </c>
      <c r="P221" s="21">
        <f t="shared" ca="1" si="54"/>
        <v>0</v>
      </c>
      <c r="Q221" s="21">
        <f t="shared" ca="1" si="55"/>
        <v>0</v>
      </c>
      <c r="R221">
        <f t="shared" ca="1" si="46"/>
        <v>0.16354160685011057</v>
      </c>
    </row>
    <row r="222" spans="1:18" x14ac:dyDescent="0.2">
      <c r="A222" s="113"/>
      <c r="B222" s="113"/>
      <c r="C222" s="113"/>
      <c r="D222" s="115">
        <f t="shared" si="43"/>
        <v>0</v>
      </c>
      <c r="E222" s="115">
        <f t="shared" si="43"/>
        <v>0</v>
      </c>
      <c r="F222" s="21">
        <f t="shared" si="44"/>
        <v>0</v>
      </c>
      <c r="G222" s="21">
        <f t="shared" si="44"/>
        <v>0</v>
      </c>
      <c r="H222" s="21">
        <f t="shared" si="47"/>
        <v>0</v>
      </c>
      <c r="I222" s="21">
        <f t="shared" si="48"/>
        <v>0</v>
      </c>
      <c r="J222" s="21">
        <f t="shared" si="49"/>
        <v>0</v>
      </c>
      <c r="K222" s="21">
        <f t="shared" si="50"/>
        <v>0</v>
      </c>
      <c r="L222" s="21">
        <f t="shared" si="51"/>
        <v>0</v>
      </c>
      <c r="M222" s="21">
        <f t="shared" ca="1" si="45"/>
        <v>-0.16354160685011057</v>
      </c>
      <c r="N222" s="21">
        <f t="shared" ca="1" si="52"/>
        <v>0</v>
      </c>
      <c r="O222" s="116">
        <f t="shared" ca="1" si="53"/>
        <v>0</v>
      </c>
      <c r="P222" s="21">
        <f t="shared" ca="1" si="54"/>
        <v>0</v>
      </c>
      <c r="Q222" s="21">
        <f t="shared" ca="1" si="55"/>
        <v>0</v>
      </c>
      <c r="R222">
        <f t="shared" ca="1" si="46"/>
        <v>0.16354160685011057</v>
      </c>
    </row>
    <row r="223" spans="1:18" x14ac:dyDescent="0.2">
      <c r="A223" s="113"/>
      <c r="B223" s="113"/>
      <c r="C223" s="113"/>
      <c r="D223" s="115">
        <f t="shared" si="43"/>
        <v>0</v>
      </c>
      <c r="E223" s="115">
        <f t="shared" si="43"/>
        <v>0</v>
      </c>
      <c r="F223" s="21">
        <f t="shared" si="44"/>
        <v>0</v>
      </c>
      <c r="G223" s="21">
        <f t="shared" si="44"/>
        <v>0</v>
      </c>
      <c r="H223" s="21">
        <f t="shared" si="47"/>
        <v>0</v>
      </c>
      <c r="I223" s="21">
        <f t="shared" si="48"/>
        <v>0</v>
      </c>
      <c r="J223" s="21">
        <f t="shared" si="49"/>
        <v>0</v>
      </c>
      <c r="K223" s="21">
        <f t="shared" si="50"/>
        <v>0</v>
      </c>
      <c r="L223" s="21">
        <f t="shared" si="51"/>
        <v>0</v>
      </c>
      <c r="M223" s="21">
        <f t="shared" ca="1" si="45"/>
        <v>-0.16354160685011057</v>
      </c>
      <c r="N223" s="21">
        <f t="shared" ca="1" si="52"/>
        <v>0</v>
      </c>
      <c r="O223" s="116">
        <f t="shared" ca="1" si="53"/>
        <v>0</v>
      </c>
      <c r="P223" s="21">
        <f t="shared" ca="1" si="54"/>
        <v>0</v>
      </c>
      <c r="Q223" s="21">
        <f t="shared" ca="1" si="55"/>
        <v>0</v>
      </c>
      <c r="R223">
        <f t="shared" ca="1" si="46"/>
        <v>0.16354160685011057</v>
      </c>
    </row>
    <row r="224" spans="1:18" x14ac:dyDescent="0.2">
      <c r="A224" s="113"/>
      <c r="B224" s="113"/>
      <c r="C224" s="113"/>
      <c r="D224" s="115">
        <f t="shared" si="43"/>
        <v>0</v>
      </c>
      <c r="E224" s="115">
        <f t="shared" si="43"/>
        <v>0</v>
      </c>
      <c r="F224" s="21">
        <f t="shared" si="44"/>
        <v>0</v>
      </c>
      <c r="G224" s="21">
        <f t="shared" si="44"/>
        <v>0</v>
      </c>
      <c r="H224" s="21">
        <f t="shared" si="47"/>
        <v>0</v>
      </c>
      <c r="I224" s="21">
        <f t="shared" si="48"/>
        <v>0</v>
      </c>
      <c r="J224" s="21">
        <f t="shared" si="49"/>
        <v>0</v>
      </c>
      <c r="K224" s="21">
        <f t="shared" si="50"/>
        <v>0</v>
      </c>
      <c r="L224" s="21">
        <f t="shared" si="51"/>
        <v>0</v>
      </c>
      <c r="M224" s="21">
        <f t="shared" ca="1" si="45"/>
        <v>-0.16354160685011057</v>
      </c>
      <c r="N224" s="21">
        <f t="shared" ca="1" si="52"/>
        <v>0</v>
      </c>
      <c r="O224" s="116">
        <f t="shared" ca="1" si="53"/>
        <v>0</v>
      </c>
      <c r="P224" s="21">
        <f t="shared" ca="1" si="54"/>
        <v>0</v>
      </c>
      <c r="Q224" s="21">
        <f t="shared" ca="1" si="55"/>
        <v>0</v>
      </c>
      <c r="R224">
        <f t="shared" ca="1" si="46"/>
        <v>0.16354160685011057</v>
      </c>
    </row>
    <row r="225" spans="1:18" x14ac:dyDescent="0.2">
      <c r="A225" s="113"/>
      <c r="B225" s="113"/>
      <c r="C225" s="113"/>
      <c r="D225" s="115">
        <f t="shared" si="43"/>
        <v>0</v>
      </c>
      <c r="E225" s="115">
        <f t="shared" si="43"/>
        <v>0</v>
      </c>
      <c r="F225" s="21">
        <f t="shared" si="44"/>
        <v>0</v>
      </c>
      <c r="G225" s="21">
        <f t="shared" si="44"/>
        <v>0</v>
      </c>
      <c r="H225" s="21">
        <f t="shared" si="47"/>
        <v>0</v>
      </c>
      <c r="I225" s="21">
        <f t="shared" si="48"/>
        <v>0</v>
      </c>
      <c r="J225" s="21">
        <f t="shared" si="49"/>
        <v>0</v>
      </c>
      <c r="K225" s="21">
        <f t="shared" si="50"/>
        <v>0</v>
      </c>
      <c r="L225" s="21">
        <f t="shared" si="51"/>
        <v>0</v>
      </c>
      <c r="M225" s="21">
        <f t="shared" ca="1" si="45"/>
        <v>-0.16354160685011057</v>
      </c>
      <c r="N225" s="21">
        <f t="shared" ca="1" si="52"/>
        <v>0</v>
      </c>
      <c r="O225" s="116">
        <f t="shared" ca="1" si="53"/>
        <v>0</v>
      </c>
      <c r="P225" s="21">
        <f t="shared" ca="1" si="54"/>
        <v>0</v>
      </c>
      <c r="Q225" s="21">
        <f t="shared" ca="1" si="55"/>
        <v>0</v>
      </c>
      <c r="R225">
        <f t="shared" ca="1" si="46"/>
        <v>0.16354160685011057</v>
      </c>
    </row>
    <row r="226" spans="1:18" x14ac:dyDescent="0.2">
      <c r="A226" s="113"/>
      <c r="B226" s="113"/>
      <c r="C226" s="113"/>
      <c r="D226" s="115">
        <f t="shared" si="43"/>
        <v>0</v>
      </c>
      <c r="E226" s="115">
        <f t="shared" si="43"/>
        <v>0</v>
      </c>
      <c r="F226" s="21">
        <f t="shared" si="44"/>
        <v>0</v>
      </c>
      <c r="G226" s="21">
        <f t="shared" si="44"/>
        <v>0</v>
      </c>
      <c r="H226" s="21">
        <f t="shared" si="47"/>
        <v>0</v>
      </c>
      <c r="I226" s="21">
        <f t="shared" si="48"/>
        <v>0</v>
      </c>
      <c r="J226" s="21">
        <f t="shared" si="49"/>
        <v>0</v>
      </c>
      <c r="K226" s="21">
        <f t="shared" si="50"/>
        <v>0</v>
      </c>
      <c r="L226" s="21">
        <f t="shared" si="51"/>
        <v>0</v>
      </c>
      <c r="M226" s="21">
        <f t="shared" ca="1" si="45"/>
        <v>-0.16354160685011057</v>
      </c>
      <c r="N226" s="21">
        <f t="shared" ca="1" si="52"/>
        <v>0</v>
      </c>
      <c r="O226" s="116">
        <f t="shared" ca="1" si="53"/>
        <v>0</v>
      </c>
      <c r="P226" s="21">
        <f t="shared" ca="1" si="54"/>
        <v>0</v>
      </c>
      <c r="Q226" s="21">
        <f t="shared" ca="1" si="55"/>
        <v>0</v>
      </c>
      <c r="R226">
        <f t="shared" ca="1" si="46"/>
        <v>0.16354160685011057</v>
      </c>
    </row>
    <row r="227" spans="1:18" x14ac:dyDescent="0.2">
      <c r="A227" s="113"/>
      <c r="B227" s="113"/>
      <c r="C227" s="113"/>
      <c r="D227" s="115">
        <f t="shared" si="43"/>
        <v>0</v>
      </c>
      <c r="E227" s="115">
        <f t="shared" si="43"/>
        <v>0</v>
      </c>
      <c r="F227" s="21">
        <f t="shared" si="44"/>
        <v>0</v>
      </c>
      <c r="G227" s="21">
        <f t="shared" si="44"/>
        <v>0</v>
      </c>
      <c r="H227" s="21">
        <f t="shared" si="47"/>
        <v>0</v>
      </c>
      <c r="I227" s="21">
        <f t="shared" si="48"/>
        <v>0</v>
      </c>
      <c r="J227" s="21">
        <f t="shared" si="49"/>
        <v>0</v>
      </c>
      <c r="K227" s="21">
        <f t="shared" si="50"/>
        <v>0</v>
      </c>
      <c r="L227" s="21">
        <f t="shared" si="51"/>
        <v>0</v>
      </c>
      <c r="M227" s="21">
        <f t="shared" ca="1" si="45"/>
        <v>-0.16354160685011057</v>
      </c>
      <c r="N227" s="21">
        <f t="shared" ca="1" si="52"/>
        <v>0</v>
      </c>
      <c r="O227" s="116">
        <f t="shared" ca="1" si="53"/>
        <v>0</v>
      </c>
      <c r="P227" s="21">
        <f t="shared" ca="1" si="54"/>
        <v>0</v>
      </c>
      <c r="Q227" s="21">
        <f t="shared" ca="1" si="55"/>
        <v>0</v>
      </c>
      <c r="R227">
        <f t="shared" ca="1" si="46"/>
        <v>0.16354160685011057</v>
      </c>
    </row>
    <row r="228" spans="1:18" x14ac:dyDescent="0.2">
      <c r="A228" s="113"/>
      <c r="B228" s="113"/>
      <c r="C228" s="113"/>
      <c r="D228" s="115">
        <f t="shared" si="43"/>
        <v>0</v>
      </c>
      <c r="E228" s="115">
        <f t="shared" si="43"/>
        <v>0</v>
      </c>
      <c r="F228" s="21">
        <f t="shared" si="44"/>
        <v>0</v>
      </c>
      <c r="G228" s="21">
        <f t="shared" si="44"/>
        <v>0</v>
      </c>
      <c r="H228" s="21">
        <f t="shared" si="47"/>
        <v>0</v>
      </c>
      <c r="I228" s="21">
        <f t="shared" si="48"/>
        <v>0</v>
      </c>
      <c r="J228" s="21">
        <f t="shared" si="49"/>
        <v>0</v>
      </c>
      <c r="K228" s="21">
        <f t="shared" si="50"/>
        <v>0</v>
      </c>
      <c r="L228" s="21">
        <f t="shared" si="51"/>
        <v>0</v>
      </c>
      <c r="M228" s="21">
        <f t="shared" ca="1" si="45"/>
        <v>-0.16354160685011057</v>
      </c>
      <c r="N228" s="21">
        <f t="shared" ca="1" si="52"/>
        <v>0</v>
      </c>
      <c r="O228" s="116">
        <f t="shared" ca="1" si="53"/>
        <v>0</v>
      </c>
      <c r="P228" s="21">
        <f t="shared" ca="1" si="54"/>
        <v>0</v>
      </c>
      <c r="Q228" s="21">
        <f t="shared" ca="1" si="55"/>
        <v>0</v>
      </c>
      <c r="R228">
        <f t="shared" ca="1" si="46"/>
        <v>0.16354160685011057</v>
      </c>
    </row>
    <row r="229" spans="1:18" x14ac:dyDescent="0.2">
      <c r="A229" s="113"/>
      <c r="B229" s="113"/>
      <c r="C229" s="113"/>
      <c r="D229" s="115">
        <f t="shared" si="43"/>
        <v>0</v>
      </c>
      <c r="E229" s="115">
        <f t="shared" si="43"/>
        <v>0</v>
      </c>
      <c r="F229" s="21">
        <f t="shared" si="44"/>
        <v>0</v>
      </c>
      <c r="G229" s="21">
        <f t="shared" si="44"/>
        <v>0</v>
      </c>
      <c r="H229" s="21">
        <f t="shared" si="47"/>
        <v>0</v>
      </c>
      <c r="I229" s="21">
        <f t="shared" si="48"/>
        <v>0</v>
      </c>
      <c r="J229" s="21">
        <f t="shared" si="49"/>
        <v>0</v>
      </c>
      <c r="K229" s="21">
        <f t="shared" si="50"/>
        <v>0</v>
      </c>
      <c r="L229" s="21">
        <f t="shared" si="51"/>
        <v>0</v>
      </c>
      <c r="M229" s="21">
        <f t="shared" ca="1" si="45"/>
        <v>-0.16354160685011057</v>
      </c>
      <c r="N229" s="21">
        <f t="shared" ca="1" si="52"/>
        <v>0</v>
      </c>
      <c r="O229" s="116">
        <f t="shared" ca="1" si="53"/>
        <v>0</v>
      </c>
      <c r="P229" s="21">
        <f t="shared" ca="1" si="54"/>
        <v>0</v>
      </c>
      <c r="Q229" s="21">
        <f t="shared" ca="1" si="55"/>
        <v>0</v>
      </c>
      <c r="R229">
        <f t="shared" ca="1" si="46"/>
        <v>0.16354160685011057</v>
      </c>
    </row>
    <row r="230" spans="1:18" x14ac:dyDescent="0.2">
      <c r="A230" s="113"/>
      <c r="B230" s="113"/>
      <c r="C230" s="113"/>
      <c r="D230" s="115">
        <f t="shared" si="43"/>
        <v>0</v>
      </c>
      <c r="E230" s="115">
        <f t="shared" si="43"/>
        <v>0</v>
      </c>
      <c r="F230" s="21">
        <f t="shared" si="44"/>
        <v>0</v>
      </c>
      <c r="G230" s="21">
        <f t="shared" si="44"/>
        <v>0</v>
      </c>
      <c r="H230" s="21">
        <f t="shared" si="47"/>
        <v>0</v>
      </c>
      <c r="I230" s="21">
        <f t="shared" si="48"/>
        <v>0</v>
      </c>
      <c r="J230" s="21">
        <f t="shared" si="49"/>
        <v>0</v>
      </c>
      <c r="K230" s="21">
        <f t="shared" si="50"/>
        <v>0</v>
      </c>
      <c r="L230" s="21">
        <f t="shared" si="51"/>
        <v>0</v>
      </c>
      <c r="M230" s="21">
        <f t="shared" ca="1" si="45"/>
        <v>-0.16354160685011057</v>
      </c>
      <c r="N230" s="21">
        <f t="shared" ca="1" si="52"/>
        <v>0</v>
      </c>
      <c r="O230" s="116">
        <f t="shared" ca="1" si="53"/>
        <v>0</v>
      </c>
      <c r="P230" s="21">
        <f t="shared" ca="1" si="54"/>
        <v>0</v>
      </c>
      <c r="Q230" s="21">
        <f t="shared" ca="1" si="55"/>
        <v>0</v>
      </c>
      <c r="R230">
        <f t="shared" ca="1" si="46"/>
        <v>0.16354160685011057</v>
      </c>
    </row>
    <row r="231" spans="1:18" x14ac:dyDescent="0.2">
      <c r="A231" s="113"/>
      <c r="B231" s="113"/>
      <c r="C231" s="113"/>
      <c r="D231" s="115">
        <f t="shared" si="43"/>
        <v>0</v>
      </c>
      <c r="E231" s="115">
        <f t="shared" si="43"/>
        <v>0</v>
      </c>
      <c r="F231" s="21">
        <f t="shared" si="44"/>
        <v>0</v>
      </c>
      <c r="G231" s="21">
        <f t="shared" si="44"/>
        <v>0</v>
      </c>
      <c r="H231" s="21">
        <f t="shared" si="47"/>
        <v>0</v>
      </c>
      <c r="I231" s="21">
        <f t="shared" si="48"/>
        <v>0</v>
      </c>
      <c r="J231" s="21">
        <f t="shared" si="49"/>
        <v>0</v>
      </c>
      <c r="K231" s="21">
        <f t="shared" si="50"/>
        <v>0</v>
      </c>
      <c r="L231" s="21">
        <f t="shared" si="51"/>
        <v>0</v>
      </c>
      <c r="M231" s="21">
        <f t="shared" ca="1" si="45"/>
        <v>-0.16354160685011057</v>
      </c>
      <c r="N231" s="21">
        <f t="shared" ca="1" si="52"/>
        <v>0</v>
      </c>
      <c r="O231" s="116">
        <f t="shared" ca="1" si="53"/>
        <v>0</v>
      </c>
      <c r="P231" s="21">
        <f t="shared" ca="1" si="54"/>
        <v>0</v>
      </c>
      <c r="Q231" s="21">
        <f t="shared" ca="1" si="55"/>
        <v>0</v>
      </c>
      <c r="R231">
        <f t="shared" ca="1" si="46"/>
        <v>0.16354160685011057</v>
      </c>
    </row>
    <row r="232" spans="1:18" x14ac:dyDescent="0.2">
      <c r="A232" s="113"/>
      <c r="B232" s="113"/>
      <c r="C232" s="113"/>
      <c r="D232" s="115">
        <f t="shared" si="43"/>
        <v>0</v>
      </c>
      <c r="E232" s="115">
        <f t="shared" si="43"/>
        <v>0</v>
      </c>
      <c r="F232" s="21">
        <f t="shared" si="44"/>
        <v>0</v>
      </c>
      <c r="G232" s="21">
        <f t="shared" si="44"/>
        <v>0</v>
      </c>
      <c r="H232" s="21">
        <f t="shared" si="47"/>
        <v>0</v>
      </c>
      <c r="I232" s="21">
        <f t="shared" si="48"/>
        <v>0</v>
      </c>
      <c r="J232" s="21">
        <f t="shared" si="49"/>
        <v>0</v>
      </c>
      <c r="K232" s="21">
        <f t="shared" si="50"/>
        <v>0</v>
      </c>
      <c r="L232" s="21">
        <f t="shared" si="51"/>
        <v>0</v>
      </c>
      <c r="M232" s="21">
        <f t="shared" ca="1" si="45"/>
        <v>-0.16354160685011057</v>
      </c>
      <c r="N232" s="21">
        <f t="shared" ca="1" si="52"/>
        <v>0</v>
      </c>
      <c r="O232" s="116">
        <f t="shared" ca="1" si="53"/>
        <v>0</v>
      </c>
      <c r="P232" s="21">
        <f t="shared" ca="1" si="54"/>
        <v>0</v>
      </c>
      <c r="Q232" s="21">
        <f t="shared" ca="1" si="55"/>
        <v>0</v>
      </c>
      <c r="R232">
        <f t="shared" ca="1" si="46"/>
        <v>0.16354160685011057</v>
      </c>
    </row>
    <row r="233" spans="1:18" x14ac:dyDescent="0.2">
      <c r="A233" s="113"/>
      <c r="B233" s="113"/>
      <c r="C233" s="113"/>
      <c r="D233" s="115">
        <f t="shared" si="43"/>
        <v>0</v>
      </c>
      <c r="E233" s="115">
        <f t="shared" si="43"/>
        <v>0</v>
      </c>
      <c r="F233" s="21">
        <f t="shared" si="44"/>
        <v>0</v>
      </c>
      <c r="G233" s="21">
        <f t="shared" si="44"/>
        <v>0</v>
      </c>
      <c r="H233" s="21">
        <f t="shared" si="47"/>
        <v>0</v>
      </c>
      <c r="I233" s="21">
        <f t="shared" si="48"/>
        <v>0</v>
      </c>
      <c r="J233" s="21">
        <f t="shared" si="49"/>
        <v>0</v>
      </c>
      <c r="K233" s="21">
        <f t="shared" si="50"/>
        <v>0</v>
      </c>
      <c r="L233" s="21">
        <f t="shared" si="51"/>
        <v>0</v>
      </c>
      <c r="M233" s="21">
        <f t="shared" ca="1" si="45"/>
        <v>-0.16354160685011057</v>
      </c>
      <c r="N233" s="21">
        <f t="shared" ca="1" si="52"/>
        <v>0</v>
      </c>
      <c r="O233" s="116">
        <f t="shared" ca="1" si="53"/>
        <v>0</v>
      </c>
      <c r="P233" s="21">
        <f t="shared" ca="1" si="54"/>
        <v>0</v>
      </c>
      <c r="Q233" s="21">
        <f t="shared" ca="1" si="55"/>
        <v>0</v>
      </c>
      <c r="R233">
        <f t="shared" ca="1" si="46"/>
        <v>0.16354160685011057</v>
      </c>
    </row>
    <row r="234" spans="1:18" x14ac:dyDescent="0.2">
      <c r="A234" s="113"/>
      <c r="B234" s="113"/>
      <c r="C234" s="113"/>
      <c r="D234" s="115">
        <f t="shared" si="43"/>
        <v>0</v>
      </c>
      <c r="E234" s="115">
        <f t="shared" si="43"/>
        <v>0</v>
      </c>
      <c r="F234" s="21">
        <f t="shared" si="44"/>
        <v>0</v>
      </c>
      <c r="G234" s="21">
        <f t="shared" si="44"/>
        <v>0</v>
      </c>
      <c r="H234" s="21">
        <f t="shared" si="47"/>
        <v>0</v>
      </c>
      <c r="I234" s="21">
        <f t="shared" si="48"/>
        <v>0</v>
      </c>
      <c r="J234" s="21">
        <f t="shared" si="49"/>
        <v>0</v>
      </c>
      <c r="K234" s="21">
        <f t="shared" si="50"/>
        <v>0</v>
      </c>
      <c r="L234" s="21">
        <f t="shared" si="51"/>
        <v>0</v>
      </c>
      <c r="M234" s="21">
        <f t="shared" ca="1" si="45"/>
        <v>-0.16354160685011057</v>
      </c>
      <c r="N234" s="21">
        <f t="shared" ca="1" si="52"/>
        <v>0</v>
      </c>
      <c r="O234" s="116">
        <f t="shared" ca="1" si="53"/>
        <v>0</v>
      </c>
      <c r="P234" s="21">
        <f t="shared" ca="1" si="54"/>
        <v>0</v>
      </c>
      <c r="Q234" s="21">
        <f t="shared" ca="1" si="55"/>
        <v>0</v>
      </c>
      <c r="R234">
        <f t="shared" ca="1" si="46"/>
        <v>0.16354160685011057</v>
      </c>
    </row>
    <row r="235" spans="1:18" x14ac:dyDescent="0.2">
      <c r="A235" s="113"/>
      <c r="B235" s="113"/>
      <c r="C235" s="113"/>
      <c r="D235" s="115">
        <f t="shared" si="43"/>
        <v>0</v>
      </c>
      <c r="E235" s="115">
        <f t="shared" si="43"/>
        <v>0</v>
      </c>
      <c r="F235" s="21">
        <f t="shared" si="44"/>
        <v>0</v>
      </c>
      <c r="G235" s="21">
        <f t="shared" si="44"/>
        <v>0</v>
      </c>
      <c r="H235" s="21">
        <f t="shared" si="47"/>
        <v>0</v>
      </c>
      <c r="I235" s="21">
        <f t="shared" si="48"/>
        <v>0</v>
      </c>
      <c r="J235" s="21">
        <f t="shared" si="49"/>
        <v>0</v>
      </c>
      <c r="K235" s="21">
        <f t="shared" si="50"/>
        <v>0</v>
      </c>
      <c r="L235" s="21">
        <f t="shared" si="51"/>
        <v>0</v>
      </c>
      <c r="M235" s="21">
        <f t="shared" ca="1" si="45"/>
        <v>-0.16354160685011057</v>
      </c>
      <c r="N235" s="21">
        <f t="shared" ca="1" si="52"/>
        <v>0</v>
      </c>
      <c r="O235" s="116">
        <f t="shared" ca="1" si="53"/>
        <v>0</v>
      </c>
      <c r="P235" s="21">
        <f t="shared" ca="1" si="54"/>
        <v>0</v>
      </c>
      <c r="Q235" s="21">
        <f t="shared" ca="1" si="55"/>
        <v>0</v>
      </c>
      <c r="R235">
        <f t="shared" ca="1" si="46"/>
        <v>0.16354160685011057</v>
      </c>
    </row>
    <row r="236" spans="1:18" x14ac:dyDescent="0.2">
      <c r="A236" s="113"/>
      <c r="B236" s="113"/>
      <c r="C236" s="113"/>
      <c r="D236" s="115">
        <f t="shared" si="43"/>
        <v>0</v>
      </c>
      <c r="E236" s="115">
        <f t="shared" si="43"/>
        <v>0</v>
      </c>
      <c r="F236" s="21">
        <f t="shared" si="44"/>
        <v>0</v>
      </c>
      <c r="G236" s="21">
        <f t="shared" si="44"/>
        <v>0</v>
      </c>
      <c r="H236" s="21">
        <f t="shared" si="47"/>
        <v>0</v>
      </c>
      <c r="I236" s="21">
        <f t="shared" si="48"/>
        <v>0</v>
      </c>
      <c r="J236" s="21">
        <f t="shared" si="49"/>
        <v>0</v>
      </c>
      <c r="K236" s="21">
        <f t="shared" si="50"/>
        <v>0</v>
      </c>
      <c r="L236" s="21">
        <f t="shared" si="51"/>
        <v>0</v>
      </c>
      <c r="M236" s="21">
        <f t="shared" ca="1" si="45"/>
        <v>-0.16354160685011057</v>
      </c>
      <c r="N236" s="21">
        <f t="shared" ca="1" si="52"/>
        <v>0</v>
      </c>
      <c r="O236" s="116">
        <f t="shared" ca="1" si="53"/>
        <v>0</v>
      </c>
      <c r="P236" s="21">
        <f t="shared" ca="1" si="54"/>
        <v>0</v>
      </c>
      <c r="Q236" s="21">
        <f t="shared" ca="1" si="55"/>
        <v>0</v>
      </c>
      <c r="R236">
        <f t="shared" ca="1" si="46"/>
        <v>0.16354160685011057</v>
      </c>
    </row>
    <row r="237" spans="1:18" x14ac:dyDescent="0.2">
      <c r="A237" s="113"/>
      <c r="B237" s="113"/>
      <c r="C237" s="113"/>
      <c r="D237" s="115">
        <f t="shared" si="43"/>
        <v>0</v>
      </c>
      <c r="E237" s="115">
        <f t="shared" si="43"/>
        <v>0</v>
      </c>
      <c r="F237" s="21">
        <f t="shared" si="44"/>
        <v>0</v>
      </c>
      <c r="G237" s="21">
        <f t="shared" si="44"/>
        <v>0</v>
      </c>
      <c r="H237" s="21">
        <f t="shared" si="47"/>
        <v>0</v>
      </c>
      <c r="I237" s="21">
        <f t="shared" si="48"/>
        <v>0</v>
      </c>
      <c r="J237" s="21">
        <f t="shared" si="49"/>
        <v>0</v>
      </c>
      <c r="K237" s="21">
        <f t="shared" si="50"/>
        <v>0</v>
      </c>
      <c r="L237" s="21">
        <f t="shared" si="51"/>
        <v>0</v>
      </c>
      <c r="M237" s="21">
        <f t="shared" ca="1" si="45"/>
        <v>-0.16354160685011057</v>
      </c>
      <c r="N237" s="21">
        <f t="shared" ca="1" si="52"/>
        <v>0</v>
      </c>
      <c r="O237" s="116">
        <f t="shared" ca="1" si="53"/>
        <v>0</v>
      </c>
      <c r="P237" s="21">
        <f t="shared" ca="1" si="54"/>
        <v>0</v>
      </c>
      <c r="Q237" s="21">
        <f t="shared" ca="1" si="55"/>
        <v>0</v>
      </c>
      <c r="R237">
        <f t="shared" ca="1" si="46"/>
        <v>0.16354160685011057</v>
      </c>
    </row>
    <row r="238" spans="1:18" x14ac:dyDescent="0.2">
      <c r="A238" s="113"/>
      <c r="B238" s="113"/>
      <c r="C238" s="113"/>
      <c r="D238" s="115">
        <f t="shared" si="43"/>
        <v>0</v>
      </c>
      <c r="E238" s="115">
        <f t="shared" si="43"/>
        <v>0</v>
      </c>
      <c r="F238" s="21">
        <f t="shared" si="44"/>
        <v>0</v>
      </c>
      <c r="G238" s="21">
        <f t="shared" si="44"/>
        <v>0</v>
      </c>
      <c r="H238" s="21">
        <f t="shared" si="47"/>
        <v>0</v>
      </c>
      <c r="I238" s="21">
        <f t="shared" si="48"/>
        <v>0</v>
      </c>
      <c r="J238" s="21">
        <f t="shared" si="49"/>
        <v>0</v>
      </c>
      <c r="K238" s="21">
        <f t="shared" si="50"/>
        <v>0</v>
      </c>
      <c r="L238" s="21">
        <f t="shared" si="51"/>
        <v>0</v>
      </c>
      <c r="M238" s="21">
        <f t="shared" ca="1" si="45"/>
        <v>-0.16354160685011057</v>
      </c>
      <c r="N238" s="21">
        <f t="shared" ca="1" si="52"/>
        <v>0</v>
      </c>
      <c r="O238" s="116">
        <f t="shared" ca="1" si="53"/>
        <v>0</v>
      </c>
      <c r="P238" s="21">
        <f t="shared" ca="1" si="54"/>
        <v>0</v>
      </c>
      <c r="Q238" s="21">
        <f t="shared" ca="1" si="55"/>
        <v>0</v>
      </c>
      <c r="R238">
        <f t="shared" ca="1" si="46"/>
        <v>0.16354160685011057</v>
      </c>
    </row>
    <row r="239" spans="1:18" x14ac:dyDescent="0.2">
      <c r="A239" s="113"/>
      <c r="B239" s="113"/>
      <c r="C239" s="113"/>
      <c r="D239" s="115">
        <f t="shared" si="43"/>
        <v>0</v>
      </c>
      <c r="E239" s="115">
        <f t="shared" si="43"/>
        <v>0</v>
      </c>
      <c r="F239" s="21">
        <f t="shared" si="44"/>
        <v>0</v>
      </c>
      <c r="G239" s="21">
        <f t="shared" si="44"/>
        <v>0</v>
      </c>
      <c r="H239" s="21">
        <f t="shared" si="47"/>
        <v>0</v>
      </c>
      <c r="I239" s="21">
        <f t="shared" si="48"/>
        <v>0</v>
      </c>
      <c r="J239" s="21">
        <f t="shared" si="49"/>
        <v>0</v>
      </c>
      <c r="K239" s="21">
        <f t="shared" si="50"/>
        <v>0</v>
      </c>
      <c r="L239" s="21">
        <f t="shared" si="51"/>
        <v>0</v>
      </c>
      <c r="M239" s="21">
        <f t="shared" ca="1" si="45"/>
        <v>-0.16354160685011057</v>
      </c>
      <c r="N239" s="21">
        <f t="shared" ca="1" si="52"/>
        <v>0</v>
      </c>
      <c r="O239" s="116">
        <f t="shared" ca="1" si="53"/>
        <v>0</v>
      </c>
      <c r="P239" s="21">
        <f t="shared" ca="1" si="54"/>
        <v>0</v>
      </c>
      <c r="Q239" s="21">
        <f t="shared" ca="1" si="55"/>
        <v>0</v>
      </c>
      <c r="R239">
        <f t="shared" ca="1" si="46"/>
        <v>0.16354160685011057</v>
      </c>
    </row>
    <row r="240" spans="1:18" x14ac:dyDescent="0.2">
      <c r="A240" s="113"/>
      <c r="B240" s="113"/>
      <c r="C240" s="113"/>
      <c r="D240" s="115">
        <f t="shared" si="43"/>
        <v>0</v>
      </c>
      <c r="E240" s="115">
        <f t="shared" si="43"/>
        <v>0</v>
      </c>
      <c r="F240" s="21">
        <f t="shared" si="44"/>
        <v>0</v>
      </c>
      <c r="G240" s="21">
        <f t="shared" si="44"/>
        <v>0</v>
      </c>
      <c r="H240" s="21">
        <f t="shared" si="47"/>
        <v>0</v>
      </c>
      <c r="I240" s="21">
        <f t="shared" si="48"/>
        <v>0</v>
      </c>
      <c r="J240" s="21">
        <f t="shared" si="49"/>
        <v>0</v>
      </c>
      <c r="K240" s="21">
        <f t="shared" si="50"/>
        <v>0</v>
      </c>
      <c r="L240" s="21">
        <f t="shared" si="51"/>
        <v>0</v>
      </c>
      <c r="M240" s="21">
        <f t="shared" ca="1" si="45"/>
        <v>-0.16354160685011057</v>
      </c>
      <c r="N240" s="21">
        <f t="shared" ca="1" si="52"/>
        <v>0</v>
      </c>
      <c r="O240" s="116">
        <f t="shared" ca="1" si="53"/>
        <v>0</v>
      </c>
      <c r="P240" s="21">
        <f t="shared" ca="1" si="54"/>
        <v>0</v>
      </c>
      <c r="Q240" s="21">
        <f t="shared" ca="1" si="55"/>
        <v>0</v>
      </c>
      <c r="R240">
        <f t="shared" ca="1" si="46"/>
        <v>0.16354160685011057</v>
      </c>
    </row>
    <row r="241" spans="1:18" x14ac:dyDescent="0.2">
      <c r="A241" s="113"/>
      <c r="B241" s="113"/>
      <c r="C241" s="113"/>
      <c r="D241" s="115">
        <f t="shared" si="43"/>
        <v>0</v>
      </c>
      <c r="E241" s="115">
        <f t="shared" si="43"/>
        <v>0</v>
      </c>
      <c r="F241" s="21">
        <f t="shared" si="44"/>
        <v>0</v>
      </c>
      <c r="G241" s="21">
        <f t="shared" si="44"/>
        <v>0</v>
      </c>
      <c r="H241" s="21">
        <f t="shared" si="47"/>
        <v>0</v>
      </c>
      <c r="I241" s="21">
        <f t="shared" si="48"/>
        <v>0</v>
      </c>
      <c r="J241" s="21">
        <f t="shared" si="49"/>
        <v>0</v>
      </c>
      <c r="K241" s="21">
        <f t="shared" si="50"/>
        <v>0</v>
      </c>
      <c r="L241" s="21">
        <f t="shared" si="51"/>
        <v>0</v>
      </c>
      <c r="M241" s="21">
        <f t="shared" ca="1" si="45"/>
        <v>-0.16354160685011057</v>
      </c>
      <c r="N241" s="21">
        <f t="shared" ca="1" si="52"/>
        <v>0</v>
      </c>
      <c r="O241" s="116">
        <f t="shared" ca="1" si="53"/>
        <v>0</v>
      </c>
      <c r="P241" s="21">
        <f t="shared" ca="1" si="54"/>
        <v>0</v>
      </c>
      <c r="Q241" s="21">
        <f t="shared" ca="1" si="55"/>
        <v>0</v>
      </c>
      <c r="R241">
        <f t="shared" ca="1" si="46"/>
        <v>0.16354160685011057</v>
      </c>
    </row>
    <row r="242" spans="1:18" x14ac:dyDescent="0.2">
      <c r="A242" s="113"/>
      <c r="B242" s="113"/>
      <c r="C242" s="113"/>
      <c r="D242" s="115">
        <f t="shared" si="43"/>
        <v>0</v>
      </c>
      <c r="E242" s="115">
        <f t="shared" si="43"/>
        <v>0</v>
      </c>
      <c r="F242" s="21">
        <f t="shared" si="44"/>
        <v>0</v>
      </c>
      <c r="G242" s="21">
        <f t="shared" si="44"/>
        <v>0</v>
      </c>
      <c r="H242" s="21">
        <f t="shared" si="47"/>
        <v>0</v>
      </c>
      <c r="I242" s="21">
        <f t="shared" si="48"/>
        <v>0</v>
      </c>
      <c r="J242" s="21">
        <f t="shared" si="49"/>
        <v>0</v>
      </c>
      <c r="K242" s="21">
        <f t="shared" si="50"/>
        <v>0</v>
      </c>
      <c r="L242" s="21">
        <f t="shared" si="51"/>
        <v>0</v>
      </c>
      <c r="M242" s="21">
        <f t="shared" ca="1" si="45"/>
        <v>-0.16354160685011057</v>
      </c>
      <c r="N242" s="21">
        <f t="shared" ca="1" si="52"/>
        <v>0</v>
      </c>
      <c r="O242" s="116">
        <f t="shared" ca="1" si="53"/>
        <v>0</v>
      </c>
      <c r="P242" s="21">
        <f t="shared" ca="1" si="54"/>
        <v>0</v>
      </c>
      <c r="Q242" s="21">
        <f t="shared" ca="1" si="55"/>
        <v>0</v>
      </c>
      <c r="R242">
        <f t="shared" ca="1" si="46"/>
        <v>0.16354160685011057</v>
      </c>
    </row>
    <row r="243" spans="1:18" x14ac:dyDescent="0.2">
      <c r="A243" s="113"/>
      <c r="B243" s="113"/>
      <c r="C243" s="113"/>
      <c r="D243" s="115">
        <f t="shared" si="43"/>
        <v>0</v>
      </c>
      <c r="E243" s="115">
        <f t="shared" si="43"/>
        <v>0</v>
      </c>
      <c r="F243" s="21">
        <f t="shared" si="44"/>
        <v>0</v>
      </c>
      <c r="G243" s="21">
        <f t="shared" si="44"/>
        <v>0</v>
      </c>
      <c r="H243" s="21">
        <f t="shared" si="47"/>
        <v>0</v>
      </c>
      <c r="I243" s="21">
        <f t="shared" si="48"/>
        <v>0</v>
      </c>
      <c r="J243" s="21">
        <f t="shared" si="49"/>
        <v>0</v>
      </c>
      <c r="K243" s="21">
        <f t="shared" si="50"/>
        <v>0</v>
      </c>
      <c r="L243" s="21">
        <f t="shared" si="51"/>
        <v>0</v>
      </c>
      <c r="M243" s="21">
        <f t="shared" ca="1" si="45"/>
        <v>-0.16354160685011057</v>
      </c>
      <c r="N243" s="21">
        <f t="shared" ca="1" si="52"/>
        <v>0</v>
      </c>
      <c r="O243" s="116">
        <f t="shared" ca="1" si="53"/>
        <v>0</v>
      </c>
      <c r="P243" s="21">
        <f t="shared" ca="1" si="54"/>
        <v>0</v>
      </c>
      <c r="Q243" s="21">
        <f t="shared" ca="1" si="55"/>
        <v>0</v>
      </c>
      <c r="R243">
        <f t="shared" ca="1" si="46"/>
        <v>0.16354160685011057</v>
      </c>
    </row>
    <row r="244" spans="1:18" x14ac:dyDescent="0.2">
      <c r="A244" s="113"/>
      <c r="B244" s="113"/>
      <c r="C244" s="113"/>
      <c r="D244" s="115">
        <f t="shared" si="43"/>
        <v>0</v>
      </c>
      <c r="E244" s="115">
        <f t="shared" si="43"/>
        <v>0</v>
      </c>
      <c r="F244" s="21">
        <f t="shared" si="44"/>
        <v>0</v>
      </c>
      <c r="G244" s="21">
        <f t="shared" si="44"/>
        <v>0</v>
      </c>
      <c r="H244" s="21">
        <f t="shared" si="47"/>
        <v>0</v>
      </c>
      <c r="I244" s="21">
        <f t="shared" si="48"/>
        <v>0</v>
      </c>
      <c r="J244" s="21">
        <f t="shared" si="49"/>
        <v>0</v>
      </c>
      <c r="K244" s="21">
        <f t="shared" si="50"/>
        <v>0</v>
      </c>
      <c r="L244" s="21">
        <f t="shared" si="51"/>
        <v>0</v>
      </c>
      <c r="M244" s="21">
        <f t="shared" ca="1" si="45"/>
        <v>-0.16354160685011057</v>
      </c>
      <c r="N244" s="21">
        <f t="shared" ca="1" si="52"/>
        <v>0</v>
      </c>
      <c r="O244" s="116">
        <f t="shared" ca="1" si="53"/>
        <v>0</v>
      </c>
      <c r="P244" s="21">
        <f t="shared" ca="1" si="54"/>
        <v>0</v>
      </c>
      <c r="Q244" s="21">
        <f t="shared" ca="1" si="55"/>
        <v>0</v>
      </c>
      <c r="R244">
        <f t="shared" ca="1" si="46"/>
        <v>0.16354160685011057</v>
      </c>
    </row>
    <row r="245" spans="1:18" x14ac:dyDescent="0.2">
      <c r="A245" s="113"/>
      <c r="B245" s="113"/>
      <c r="C245" s="113"/>
      <c r="D245" s="115">
        <f t="shared" si="43"/>
        <v>0</v>
      </c>
      <c r="E245" s="115">
        <f t="shared" si="43"/>
        <v>0</v>
      </c>
      <c r="F245" s="21">
        <f t="shared" si="44"/>
        <v>0</v>
      </c>
      <c r="G245" s="21">
        <f t="shared" si="44"/>
        <v>0</v>
      </c>
      <c r="H245" s="21">
        <f t="shared" si="47"/>
        <v>0</v>
      </c>
      <c r="I245" s="21">
        <f t="shared" si="48"/>
        <v>0</v>
      </c>
      <c r="J245" s="21">
        <f t="shared" si="49"/>
        <v>0</v>
      </c>
      <c r="K245" s="21">
        <f t="shared" si="50"/>
        <v>0</v>
      </c>
      <c r="L245" s="21">
        <f t="shared" si="51"/>
        <v>0</v>
      </c>
      <c r="M245" s="21">
        <f t="shared" ca="1" si="45"/>
        <v>-0.16354160685011057</v>
      </c>
      <c r="N245" s="21">
        <f t="shared" ca="1" si="52"/>
        <v>0</v>
      </c>
      <c r="O245" s="116">
        <f t="shared" ca="1" si="53"/>
        <v>0</v>
      </c>
      <c r="P245" s="21">
        <f t="shared" ca="1" si="54"/>
        <v>0</v>
      </c>
      <c r="Q245" s="21">
        <f t="shared" ca="1" si="55"/>
        <v>0</v>
      </c>
      <c r="R245">
        <f t="shared" ca="1" si="46"/>
        <v>0.16354160685011057</v>
      </c>
    </row>
    <row r="246" spans="1:18" x14ac:dyDescent="0.2">
      <c r="A246" s="113"/>
      <c r="B246" s="113"/>
      <c r="C246" s="113"/>
      <c r="D246" s="115">
        <f t="shared" si="43"/>
        <v>0</v>
      </c>
      <c r="E246" s="115">
        <f t="shared" si="43"/>
        <v>0</v>
      </c>
      <c r="F246" s="21">
        <f t="shared" si="44"/>
        <v>0</v>
      </c>
      <c r="G246" s="21">
        <f t="shared" si="44"/>
        <v>0</v>
      </c>
      <c r="H246" s="21">
        <f t="shared" si="47"/>
        <v>0</v>
      </c>
      <c r="I246" s="21">
        <f t="shared" si="48"/>
        <v>0</v>
      </c>
      <c r="J246" s="21">
        <f t="shared" si="49"/>
        <v>0</v>
      </c>
      <c r="K246" s="21">
        <f t="shared" si="50"/>
        <v>0</v>
      </c>
      <c r="L246" s="21">
        <f t="shared" si="51"/>
        <v>0</v>
      </c>
      <c r="M246" s="21">
        <f t="shared" ca="1" si="45"/>
        <v>-0.16354160685011057</v>
      </c>
      <c r="N246" s="21">
        <f t="shared" ca="1" si="52"/>
        <v>0</v>
      </c>
      <c r="O246" s="116">
        <f t="shared" ca="1" si="53"/>
        <v>0</v>
      </c>
      <c r="P246" s="21">
        <f t="shared" ca="1" si="54"/>
        <v>0</v>
      </c>
      <c r="Q246" s="21">
        <f t="shared" ca="1" si="55"/>
        <v>0</v>
      </c>
      <c r="R246">
        <f t="shared" ca="1" si="46"/>
        <v>0.16354160685011057</v>
      </c>
    </row>
    <row r="247" spans="1:18" x14ac:dyDescent="0.2">
      <c r="A247" s="113"/>
      <c r="B247" s="113"/>
      <c r="C247" s="113"/>
      <c r="D247" s="115">
        <f t="shared" si="43"/>
        <v>0</v>
      </c>
      <c r="E247" s="115">
        <f t="shared" si="43"/>
        <v>0</v>
      </c>
      <c r="F247" s="21">
        <f t="shared" si="44"/>
        <v>0</v>
      </c>
      <c r="G247" s="21">
        <f t="shared" si="44"/>
        <v>0</v>
      </c>
      <c r="H247" s="21">
        <f t="shared" si="47"/>
        <v>0</v>
      </c>
      <c r="I247" s="21">
        <f t="shared" si="48"/>
        <v>0</v>
      </c>
      <c r="J247" s="21">
        <f t="shared" si="49"/>
        <v>0</v>
      </c>
      <c r="K247" s="21">
        <f t="shared" si="50"/>
        <v>0</v>
      </c>
      <c r="L247" s="21">
        <f t="shared" si="51"/>
        <v>0</v>
      </c>
      <c r="M247" s="21">
        <f t="shared" ca="1" si="45"/>
        <v>-0.16354160685011057</v>
      </c>
      <c r="N247" s="21">
        <f t="shared" ca="1" si="52"/>
        <v>0</v>
      </c>
      <c r="O247" s="116">
        <f t="shared" ca="1" si="53"/>
        <v>0</v>
      </c>
      <c r="P247" s="21">
        <f t="shared" ca="1" si="54"/>
        <v>0</v>
      </c>
      <c r="Q247" s="21">
        <f t="shared" ca="1" si="55"/>
        <v>0</v>
      </c>
      <c r="R247">
        <f t="shared" ca="1" si="46"/>
        <v>0.16354160685011057</v>
      </c>
    </row>
    <row r="248" spans="1:18" x14ac:dyDescent="0.2">
      <c r="A248" s="113"/>
      <c r="B248" s="113"/>
      <c r="C248" s="113"/>
      <c r="D248" s="115">
        <f t="shared" si="43"/>
        <v>0</v>
      </c>
      <c r="E248" s="115">
        <f t="shared" si="43"/>
        <v>0</v>
      </c>
      <c r="F248" s="21">
        <f t="shared" si="44"/>
        <v>0</v>
      </c>
      <c r="G248" s="21">
        <f t="shared" si="44"/>
        <v>0</v>
      </c>
      <c r="H248" s="21">
        <f t="shared" si="47"/>
        <v>0</v>
      </c>
      <c r="I248" s="21">
        <f t="shared" si="48"/>
        <v>0</v>
      </c>
      <c r="J248" s="21">
        <f t="shared" si="49"/>
        <v>0</v>
      </c>
      <c r="K248" s="21">
        <f t="shared" si="50"/>
        <v>0</v>
      </c>
      <c r="L248" s="21">
        <f t="shared" si="51"/>
        <v>0</v>
      </c>
      <c r="M248" s="21">
        <f t="shared" ca="1" si="45"/>
        <v>-0.16354160685011057</v>
      </c>
      <c r="N248" s="21">
        <f t="shared" ca="1" si="52"/>
        <v>0</v>
      </c>
      <c r="O248" s="116">
        <f t="shared" ca="1" si="53"/>
        <v>0</v>
      </c>
      <c r="P248" s="21">
        <f t="shared" ca="1" si="54"/>
        <v>0</v>
      </c>
      <c r="Q248" s="21">
        <f t="shared" ca="1" si="55"/>
        <v>0</v>
      </c>
      <c r="R248">
        <f t="shared" ca="1" si="46"/>
        <v>0.16354160685011057</v>
      </c>
    </row>
    <row r="249" spans="1:18" x14ac:dyDescent="0.2">
      <c r="A249" s="113"/>
      <c r="B249" s="113"/>
      <c r="C249" s="113"/>
      <c r="D249" s="115">
        <f t="shared" si="43"/>
        <v>0</v>
      </c>
      <c r="E249" s="115">
        <f t="shared" si="43"/>
        <v>0</v>
      </c>
      <c r="F249" s="21">
        <f t="shared" si="44"/>
        <v>0</v>
      </c>
      <c r="G249" s="21">
        <f t="shared" si="44"/>
        <v>0</v>
      </c>
      <c r="H249" s="21">
        <f t="shared" si="47"/>
        <v>0</v>
      </c>
      <c r="I249" s="21">
        <f t="shared" si="48"/>
        <v>0</v>
      </c>
      <c r="J249" s="21">
        <f t="shared" si="49"/>
        <v>0</v>
      </c>
      <c r="K249" s="21">
        <f t="shared" si="50"/>
        <v>0</v>
      </c>
      <c r="L249" s="21">
        <f t="shared" si="51"/>
        <v>0</v>
      </c>
      <c r="M249" s="21">
        <f t="shared" ca="1" si="45"/>
        <v>-0.16354160685011057</v>
      </c>
      <c r="N249" s="21">
        <f t="shared" ca="1" si="52"/>
        <v>0</v>
      </c>
      <c r="O249" s="116">
        <f t="shared" ca="1" si="53"/>
        <v>0</v>
      </c>
      <c r="P249" s="21">
        <f t="shared" ca="1" si="54"/>
        <v>0</v>
      </c>
      <c r="Q249" s="21">
        <f t="shared" ca="1" si="55"/>
        <v>0</v>
      </c>
      <c r="R249">
        <f t="shared" ca="1" si="46"/>
        <v>0.16354160685011057</v>
      </c>
    </row>
    <row r="250" spans="1:18" x14ac:dyDescent="0.2">
      <c r="A250" s="113"/>
      <c r="B250" s="113"/>
      <c r="C250" s="113"/>
      <c r="D250" s="115">
        <f t="shared" si="43"/>
        <v>0</v>
      </c>
      <c r="E250" s="115">
        <f t="shared" si="43"/>
        <v>0</v>
      </c>
      <c r="F250" s="21">
        <f t="shared" si="44"/>
        <v>0</v>
      </c>
      <c r="G250" s="21">
        <f t="shared" si="44"/>
        <v>0</v>
      </c>
      <c r="H250" s="21">
        <f t="shared" si="47"/>
        <v>0</v>
      </c>
      <c r="I250" s="21">
        <f t="shared" si="48"/>
        <v>0</v>
      </c>
      <c r="J250" s="21">
        <f t="shared" si="49"/>
        <v>0</v>
      </c>
      <c r="K250" s="21">
        <f t="shared" si="50"/>
        <v>0</v>
      </c>
      <c r="L250" s="21">
        <f t="shared" si="51"/>
        <v>0</v>
      </c>
      <c r="M250" s="21">
        <f t="shared" ca="1" si="45"/>
        <v>-0.16354160685011057</v>
      </c>
      <c r="N250" s="21">
        <f t="shared" ca="1" si="52"/>
        <v>0</v>
      </c>
      <c r="O250" s="116">
        <f t="shared" ca="1" si="53"/>
        <v>0</v>
      </c>
      <c r="P250" s="21">
        <f t="shared" ca="1" si="54"/>
        <v>0</v>
      </c>
      <c r="Q250" s="21">
        <f t="shared" ca="1" si="55"/>
        <v>0</v>
      </c>
      <c r="R250">
        <f t="shared" ca="1" si="46"/>
        <v>0.16354160685011057</v>
      </c>
    </row>
    <row r="251" spans="1:18" x14ac:dyDescent="0.2">
      <c r="A251" s="113"/>
      <c r="B251" s="113"/>
      <c r="C251" s="113"/>
      <c r="D251" s="115">
        <f t="shared" si="43"/>
        <v>0</v>
      </c>
      <c r="E251" s="115">
        <f t="shared" si="43"/>
        <v>0</v>
      </c>
      <c r="F251" s="21">
        <f t="shared" si="44"/>
        <v>0</v>
      </c>
      <c r="G251" s="21">
        <f t="shared" si="44"/>
        <v>0</v>
      </c>
      <c r="H251" s="21">
        <f t="shared" si="47"/>
        <v>0</v>
      </c>
      <c r="I251" s="21">
        <f t="shared" si="48"/>
        <v>0</v>
      </c>
      <c r="J251" s="21">
        <f t="shared" si="49"/>
        <v>0</v>
      </c>
      <c r="K251" s="21">
        <f t="shared" si="50"/>
        <v>0</v>
      </c>
      <c r="L251" s="21">
        <f t="shared" si="51"/>
        <v>0</v>
      </c>
      <c r="M251" s="21">
        <f t="shared" ca="1" si="45"/>
        <v>-0.16354160685011057</v>
      </c>
      <c r="N251" s="21">
        <f t="shared" ca="1" si="52"/>
        <v>0</v>
      </c>
      <c r="O251" s="116">
        <f t="shared" ca="1" si="53"/>
        <v>0</v>
      </c>
      <c r="P251" s="21">
        <f t="shared" ca="1" si="54"/>
        <v>0</v>
      </c>
      <c r="Q251" s="21">
        <f t="shared" ca="1" si="55"/>
        <v>0</v>
      </c>
      <c r="R251">
        <f t="shared" ca="1" si="46"/>
        <v>0.16354160685011057</v>
      </c>
    </row>
    <row r="252" spans="1:18" x14ac:dyDescent="0.2">
      <c r="A252" s="113"/>
      <c r="B252" s="113"/>
      <c r="C252" s="113"/>
      <c r="D252" s="115">
        <f t="shared" si="43"/>
        <v>0</v>
      </c>
      <c r="E252" s="115">
        <f t="shared" si="43"/>
        <v>0</v>
      </c>
      <c r="F252" s="21">
        <f t="shared" si="44"/>
        <v>0</v>
      </c>
      <c r="G252" s="21">
        <f t="shared" si="44"/>
        <v>0</v>
      </c>
      <c r="H252" s="21">
        <f t="shared" si="47"/>
        <v>0</v>
      </c>
      <c r="I252" s="21">
        <f t="shared" si="48"/>
        <v>0</v>
      </c>
      <c r="J252" s="21">
        <f t="shared" si="49"/>
        <v>0</v>
      </c>
      <c r="K252" s="21">
        <f t="shared" si="50"/>
        <v>0</v>
      </c>
      <c r="L252" s="21">
        <f t="shared" si="51"/>
        <v>0</v>
      </c>
      <c r="M252" s="21">
        <f t="shared" ca="1" si="45"/>
        <v>-0.16354160685011057</v>
      </c>
      <c r="N252" s="21">
        <f t="shared" ca="1" si="52"/>
        <v>0</v>
      </c>
      <c r="O252" s="116">
        <f t="shared" ca="1" si="53"/>
        <v>0</v>
      </c>
      <c r="P252" s="21">
        <f t="shared" ca="1" si="54"/>
        <v>0</v>
      </c>
      <c r="Q252" s="21">
        <f t="shared" ca="1" si="55"/>
        <v>0</v>
      </c>
      <c r="R252">
        <f t="shared" ca="1" si="46"/>
        <v>0.16354160685011057</v>
      </c>
    </row>
    <row r="253" spans="1:18" x14ac:dyDescent="0.2">
      <c r="A253" s="113"/>
      <c r="B253" s="113"/>
      <c r="C253" s="113"/>
      <c r="D253" s="115">
        <f t="shared" si="43"/>
        <v>0</v>
      </c>
      <c r="E253" s="115">
        <f t="shared" si="43"/>
        <v>0</v>
      </c>
      <c r="F253" s="21">
        <f t="shared" si="44"/>
        <v>0</v>
      </c>
      <c r="G253" s="21">
        <f t="shared" si="44"/>
        <v>0</v>
      </c>
      <c r="H253" s="21">
        <f t="shared" si="47"/>
        <v>0</v>
      </c>
      <c r="I253" s="21">
        <f t="shared" si="48"/>
        <v>0</v>
      </c>
      <c r="J253" s="21">
        <f t="shared" si="49"/>
        <v>0</v>
      </c>
      <c r="K253" s="21">
        <f t="shared" si="50"/>
        <v>0</v>
      </c>
      <c r="L253" s="21">
        <f t="shared" si="51"/>
        <v>0</v>
      </c>
      <c r="M253" s="21">
        <f t="shared" ca="1" si="45"/>
        <v>-0.16354160685011057</v>
      </c>
      <c r="N253" s="21">
        <f t="shared" ca="1" si="52"/>
        <v>0</v>
      </c>
      <c r="O253" s="116">
        <f t="shared" ca="1" si="53"/>
        <v>0</v>
      </c>
      <c r="P253" s="21">
        <f t="shared" ca="1" si="54"/>
        <v>0</v>
      </c>
      <c r="Q253" s="21">
        <f t="shared" ca="1" si="55"/>
        <v>0</v>
      </c>
      <c r="R253">
        <f t="shared" ca="1" si="46"/>
        <v>0.16354160685011057</v>
      </c>
    </row>
    <row r="254" spans="1:18" x14ac:dyDescent="0.2">
      <c r="A254" s="113"/>
      <c r="B254" s="113"/>
      <c r="C254" s="113"/>
      <c r="D254" s="115">
        <f t="shared" si="43"/>
        <v>0</v>
      </c>
      <c r="E254" s="115">
        <f t="shared" si="43"/>
        <v>0</v>
      </c>
      <c r="F254" s="21">
        <f t="shared" si="44"/>
        <v>0</v>
      </c>
      <c r="G254" s="21">
        <f t="shared" si="44"/>
        <v>0</v>
      </c>
      <c r="H254" s="21">
        <f t="shared" si="47"/>
        <v>0</v>
      </c>
      <c r="I254" s="21">
        <f t="shared" si="48"/>
        <v>0</v>
      </c>
      <c r="J254" s="21">
        <f t="shared" si="49"/>
        <v>0</v>
      </c>
      <c r="K254" s="21">
        <f t="shared" si="50"/>
        <v>0</v>
      </c>
      <c r="L254" s="21">
        <f t="shared" si="51"/>
        <v>0</v>
      </c>
      <c r="M254" s="21">
        <f t="shared" ca="1" si="45"/>
        <v>-0.16354160685011057</v>
      </c>
      <c r="N254" s="21">
        <f t="shared" ca="1" si="52"/>
        <v>0</v>
      </c>
      <c r="O254" s="116">
        <f t="shared" ca="1" si="53"/>
        <v>0</v>
      </c>
      <c r="P254" s="21">
        <f t="shared" ca="1" si="54"/>
        <v>0</v>
      </c>
      <c r="Q254" s="21">
        <f t="shared" ca="1" si="55"/>
        <v>0</v>
      </c>
      <c r="R254">
        <f t="shared" ca="1" si="46"/>
        <v>0.16354160685011057</v>
      </c>
    </row>
    <row r="255" spans="1:18" x14ac:dyDescent="0.2">
      <c r="A255" s="113"/>
      <c r="B255" s="113"/>
      <c r="C255" s="113"/>
      <c r="D255" s="115">
        <f t="shared" si="43"/>
        <v>0</v>
      </c>
      <c r="E255" s="115">
        <f t="shared" si="43"/>
        <v>0</v>
      </c>
      <c r="F255" s="21">
        <f t="shared" si="44"/>
        <v>0</v>
      </c>
      <c r="G255" s="21">
        <f t="shared" si="44"/>
        <v>0</v>
      </c>
      <c r="H255" s="21">
        <f t="shared" si="47"/>
        <v>0</v>
      </c>
      <c r="I255" s="21">
        <f t="shared" si="48"/>
        <v>0</v>
      </c>
      <c r="J255" s="21">
        <f t="shared" si="49"/>
        <v>0</v>
      </c>
      <c r="K255" s="21">
        <f t="shared" si="50"/>
        <v>0</v>
      </c>
      <c r="L255" s="21">
        <f t="shared" si="51"/>
        <v>0</v>
      </c>
      <c r="M255" s="21">
        <f t="shared" ca="1" si="45"/>
        <v>-0.16354160685011057</v>
      </c>
      <c r="N255" s="21">
        <f t="shared" ca="1" si="52"/>
        <v>0</v>
      </c>
      <c r="O255" s="116">
        <f t="shared" ca="1" si="53"/>
        <v>0</v>
      </c>
      <c r="P255" s="21">
        <f t="shared" ca="1" si="54"/>
        <v>0</v>
      </c>
      <c r="Q255" s="21">
        <f t="shared" ca="1" si="55"/>
        <v>0</v>
      </c>
      <c r="R255">
        <f t="shared" ca="1" si="46"/>
        <v>0.16354160685011057</v>
      </c>
    </row>
    <row r="256" spans="1:18" x14ac:dyDescent="0.2">
      <c r="A256" s="113"/>
      <c r="B256" s="113"/>
      <c r="C256" s="113"/>
      <c r="D256" s="115">
        <f t="shared" si="43"/>
        <v>0</v>
      </c>
      <c r="E256" s="115">
        <f t="shared" si="43"/>
        <v>0</v>
      </c>
      <c r="F256" s="21">
        <f t="shared" si="44"/>
        <v>0</v>
      </c>
      <c r="G256" s="21">
        <f t="shared" si="44"/>
        <v>0</v>
      </c>
      <c r="H256" s="21">
        <f t="shared" si="47"/>
        <v>0</v>
      </c>
      <c r="I256" s="21">
        <f t="shared" si="48"/>
        <v>0</v>
      </c>
      <c r="J256" s="21">
        <f t="shared" si="49"/>
        <v>0</v>
      </c>
      <c r="K256" s="21">
        <f t="shared" si="50"/>
        <v>0</v>
      </c>
      <c r="L256" s="21">
        <f t="shared" si="51"/>
        <v>0</v>
      </c>
      <c r="M256" s="21">
        <f t="shared" ca="1" si="45"/>
        <v>-0.16354160685011057</v>
      </c>
      <c r="N256" s="21">
        <f t="shared" ca="1" si="52"/>
        <v>0</v>
      </c>
      <c r="O256" s="116">
        <f t="shared" ca="1" si="53"/>
        <v>0</v>
      </c>
      <c r="P256" s="21">
        <f t="shared" ca="1" si="54"/>
        <v>0</v>
      </c>
      <c r="Q256" s="21">
        <f t="shared" ca="1" si="55"/>
        <v>0</v>
      </c>
      <c r="R256">
        <f t="shared" ca="1" si="46"/>
        <v>0.16354160685011057</v>
      </c>
    </row>
    <row r="257" spans="1:18" x14ac:dyDescent="0.2">
      <c r="A257" s="113"/>
      <c r="B257" s="113"/>
      <c r="C257" s="113"/>
      <c r="D257" s="115">
        <f t="shared" si="43"/>
        <v>0</v>
      </c>
      <c r="E257" s="115">
        <f t="shared" si="43"/>
        <v>0</v>
      </c>
      <c r="F257" s="21">
        <f t="shared" si="44"/>
        <v>0</v>
      </c>
      <c r="G257" s="21">
        <f t="shared" si="44"/>
        <v>0</v>
      </c>
      <c r="H257" s="21">
        <f t="shared" si="47"/>
        <v>0</v>
      </c>
      <c r="I257" s="21">
        <f t="shared" si="48"/>
        <v>0</v>
      </c>
      <c r="J257" s="21">
        <f t="shared" si="49"/>
        <v>0</v>
      </c>
      <c r="K257" s="21">
        <f t="shared" si="50"/>
        <v>0</v>
      </c>
      <c r="L257" s="21">
        <f t="shared" si="51"/>
        <v>0</v>
      </c>
      <c r="M257" s="21">
        <f t="shared" ca="1" si="45"/>
        <v>-0.16354160685011057</v>
      </c>
      <c r="N257" s="21">
        <f t="shared" ca="1" si="52"/>
        <v>0</v>
      </c>
      <c r="O257" s="116">
        <f t="shared" ca="1" si="53"/>
        <v>0</v>
      </c>
      <c r="P257" s="21">
        <f t="shared" ca="1" si="54"/>
        <v>0</v>
      </c>
      <c r="Q257" s="21">
        <f t="shared" ca="1" si="55"/>
        <v>0</v>
      </c>
      <c r="R257">
        <f t="shared" ca="1" si="46"/>
        <v>0.16354160685011057</v>
      </c>
    </row>
    <row r="258" spans="1:18" x14ac:dyDescent="0.2">
      <c r="A258" s="113"/>
      <c r="B258" s="113"/>
      <c r="C258" s="113"/>
      <c r="D258" s="115">
        <f t="shared" si="43"/>
        <v>0</v>
      </c>
      <c r="E258" s="115">
        <f t="shared" si="43"/>
        <v>0</v>
      </c>
      <c r="F258" s="21">
        <f t="shared" si="44"/>
        <v>0</v>
      </c>
      <c r="G258" s="21">
        <f t="shared" si="44"/>
        <v>0</v>
      </c>
      <c r="H258" s="21">
        <f t="shared" si="47"/>
        <v>0</v>
      </c>
      <c r="I258" s="21">
        <f t="shared" si="48"/>
        <v>0</v>
      </c>
      <c r="J258" s="21">
        <f t="shared" si="49"/>
        <v>0</v>
      </c>
      <c r="K258" s="21">
        <f t="shared" si="50"/>
        <v>0</v>
      </c>
      <c r="L258" s="21">
        <f t="shared" si="51"/>
        <v>0</v>
      </c>
      <c r="M258" s="21">
        <f t="shared" ca="1" si="45"/>
        <v>-0.16354160685011057</v>
      </c>
      <c r="N258" s="21">
        <f t="shared" ca="1" si="52"/>
        <v>0</v>
      </c>
      <c r="O258" s="116">
        <f t="shared" ca="1" si="53"/>
        <v>0</v>
      </c>
      <c r="P258" s="21">
        <f t="shared" ca="1" si="54"/>
        <v>0</v>
      </c>
      <c r="Q258" s="21">
        <f t="shared" ca="1" si="55"/>
        <v>0</v>
      </c>
      <c r="R258">
        <f t="shared" ca="1" si="46"/>
        <v>0.16354160685011057</v>
      </c>
    </row>
    <row r="259" spans="1:18" x14ac:dyDescent="0.2">
      <c r="A259" s="113"/>
      <c r="B259" s="113"/>
      <c r="C259" s="113"/>
      <c r="D259" s="115">
        <f t="shared" si="43"/>
        <v>0</v>
      </c>
      <c r="E259" s="115">
        <f t="shared" si="43"/>
        <v>0</v>
      </c>
      <c r="F259" s="21">
        <f t="shared" si="44"/>
        <v>0</v>
      </c>
      <c r="G259" s="21">
        <f t="shared" si="44"/>
        <v>0</v>
      </c>
      <c r="H259" s="21">
        <f t="shared" si="47"/>
        <v>0</v>
      </c>
      <c r="I259" s="21">
        <f t="shared" si="48"/>
        <v>0</v>
      </c>
      <c r="J259" s="21">
        <f t="shared" si="49"/>
        <v>0</v>
      </c>
      <c r="K259" s="21">
        <f t="shared" si="50"/>
        <v>0</v>
      </c>
      <c r="L259" s="21">
        <f t="shared" si="51"/>
        <v>0</v>
      </c>
      <c r="M259" s="21">
        <f t="shared" ca="1" si="45"/>
        <v>-0.16354160685011057</v>
      </c>
      <c r="N259" s="21">
        <f t="shared" ca="1" si="52"/>
        <v>0</v>
      </c>
      <c r="O259" s="116">
        <f t="shared" ca="1" si="53"/>
        <v>0</v>
      </c>
      <c r="P259" s="21">
        <f t="shared" ca="1" si="54"/>
        <v>0</v>
      </c>
      <c r="Q259" s="21">
        <f t="shared" ca="1" si="55"/>
        <v>0</v>
      </c>
      <c r="R259">
        <f t="shared" ca="1" si="46"/>
        <v>0.16354160685011057</v>
      </c>
    </row>
    <row r="260" spans="1:18" x14ac:dyDescent="0.2">
      <c r="A260" s="113"/>
      <c r="B260" s="113"/>
      <c r="C260" s="113"/>
      <c r="D260" s="115">
        <f t="shared" ref="D260:E323" si="56">A260/A$18</f>
        <v>0</v>
      </c>
      <c r="E260" s="115">
        <f t="shared" si="56"/>
        <v>0</v>
      </c>
      <c r="F260" s="21">
        <f t="shared" ref="F260:G323" si="57">$C260*D260</f>
        <v>0</v>
      </c>
      <c r="G260" s="21">
        <f t="shared" si="57"/>
        <v>0</v>
      </c>
      <c r="H260" s="21">
        <f t="shared" si="47"/>
        <v>0</v>
      </c>
      <c r="I260" s="21">
        <f t="shared" si="48"/>
        <v>0</v>
      </c>
      <c r="J260" s="21">
        <f t="shared" si="49"/>
        <v>0</v>
      </c>
      <c r="K260" s="21">
        <f t="shared" si="50"/>
        <v>0</v>
      </c>
      <c r="L260" s="21">
        <f t="shared" si="51"/>
        <v>0</v>
      </c>
      <c r="M260" s="21">
        <f t="shared" ca="1" si="45"/>
        <v>-0.16354160685011057</v>
      </c>
      <c r="N260" s="21">
        <f t="shared" ca="1" si="52"/>
        <v>0</v>
      </c>
      <c r="O260" s="116">
        <f t="shared" ca="1" si="53"/>
        <v>0</v>
      </c>
      <c r="P260" s="21">
        <f t="shared" ca="1" si="54"/>
        <v>0</v>
      </c>
      <c r="Q260" s="21">
        <f t="shared" ca="1" si="55"/>
        <v>0</v>
      </c>
      <c r="R260">
        <f t="shared" ca="1" si="46"/>
        <v>0.16354160685011057</v>
      </c>
    </row>
    <row r="261" spans="1:18" x14ac:dyDescent="0.2">
      <c r="A261" s="113"/>
      <c r="B261" s="113"/>
      <c r="C261" s="113"/>
      <c r="D261" s="115">
        <f t="shared" si="56"/>
        <v>0</v>
      </c>
      <c r="E261" s="115">
        <f t="shared" si="56"/>
        <v>0</v>
      </c>
      <c r="F261" s="21">
        <f t="shared" si="57"/>
        <v>0</v>
      </c>
      <c r="G261" s="21">
        <f t="shared" si="57"/>
        <v>0</v>
      </c>
      <c r="H261" s="21">
        <f t="shared" si="47"/>
        <v>0</v>
      </c>
      <c r="I261" s="21">
        <f t="shared" si="48"/>
        <v>0</v>
      </c>
      <c r="J261" s="21">
        <f t="shared" si="49"/>
        <v>0</v>
      </c>
      <c r="K261" s="21">
        <f t="shared" si="50"/>
        <v>0</v>
      </c>
      <c r="L261" s="21">
        <f t="shared" si="51"/>
        <v>0</v>
      </c>
      <c r="M261" s="21">
        <f t="shared" ca="1" si="45"/>
        <v>-0.16354160685011057</v>
      </c>
      <c r="N261" s="21">
        <f t="shared" ca="1" si="52"/>
        <v>0</v>
      </c>
      <c r="O261" s="116">
        <f t="shared" ca="1" si="53"/>
        <v>0</v>
      </c>
      <c r="P261" s="21">
        <f t="shared" ca="1" si="54"/>
        <v>0</v>
      </c>
      <c r="Q261" s="21">
        <f t="shared" ca="1" si="55"/>
        <v>0</v>
      </c>
      <c r="R261">
        <f t="shared" ca="1" si="46"/>
        <v>0.16354160685011057</v>
      </c>
    </row>
    <row r="262" spans="1:18" x14ac:dyDescent="0.2">
      <c r="A262" s="113"/>
      <c r="B262" s="113"/>
      <c r="C262" s="113"/>
      <c r="D262" s="115">
        <f t="shared" si="56"/>
        <v>0</v>
      </c>
      <c r="E262" s="115">
        <f t="shared" si="56"/>
        <v>0</v>
      </c>
      <c r="F262" s="21">
        <f t="shared" si="57"/>
        <v>0</v>
      </c>
      <c r="G262" s="21">
        <f t="shared" si="57"/>
        <v>0</v>
      </c>
      <c r="H262" s="21">
        <f t="shared" si="47"/>
        <v>0</v>
      </c>
      <c r="I262" s="21">
        <f t="shared" si="48"/>
        <v>0</v>
      </c>
      <c r="J262" s="21">
        <f t="shared" si="49"/>
        <v>0</v>
      </c>
      <c r="K262" s="21">
        <f t="shared" si="50"/>
        <v>0</v>
      </c>
      <c r="L262" s="21">
        <f t="shared" si="51"/>
        <v>0</v>
      </c>
      <c r="M262" s="21">
        <f t="shared" ca="1" si="45"/>
        <v>-0.16354160685011057</v>
      </c>
      <c r="N262" s="21">
        <f t="shared" ca="1" si="52"/>
        <v>0</v>
      </c>
      <c r="O262" s="116">
        <f t="shared" ca="1" si="53"/>
        <v>0</v>
      </c>
      <c r="P262" s="21">
        <f t="shared" ca="1" si="54"/>
        <v>0</v>
      </c>
      <c r="Q262" s="21">
        <f t="shared" ca="1" si="55"/>
        <v>0</v>
      </c>
      <c r="R262">
        <f t="shared" ca="1" si="46"/>
        <v>0.16354160685011057</v>
      </c>
    </row>
    <row r="263" spans="1:18" x14ac:dyDescent="0.2">
      <c r="A263" s="113"/>
      <c r="B263" s="113"/>
      <c r="C263" s="113"/>
      <c r="D263" s="115">
        <f t="shared" si="56"/>
        <v>0</v>
      </c>
      <c r="E263" s="115">
        <f t="shared" si="56"/>
        <v>0</v>
      </c>
      <c r="F263" s="21">
        <f t="shared" si="57"/>
        <v>0</v>
      </c>
      <c r="G263" s="21">
        <f t="shared" si="57"/>
        <v>0</v>
      </c>
      <c r="H263" s="21">
        <f t="shared" si="47"/>
        <v>0</v>
      </c>
      <c r="I263" s="21">
        <f t="shared" si="48"/>
        <v>0</v>
      </c>
      <c r="J263" s="21">
        <f t="shared" si="49"/>
        <v>0</v>
      </c>
      <c r="K263" s="21">
        <f t="shared" si="50"/>
        <v>0</v>
      </c>
      <c r="L263" s="21">
        <f t="shared" si="51"/>
        <v>0</v>
      </c>
      <c r="M263" s="21">
        <f t="shared" ca="1" si="45"/>
        <v>-0.16354160685011057</v>
      </c>
      <c r="N263" s="21">
        <f t="shared" ca="1" si="52"/>
        <v>0</v>
      </c>
      <c r="O263" s="116">
        <f t="shared" ca="1" si="53"/>
        <v>0</v>
      </c>
      <c r="P263" s="21">
        <f t="shared" ca="1" si="54"/>
        <v>0</v>
      </c>
      <c r="Q263" s="21">
        <f t="shared" ca="1" si="55"/>
        <v>0</v>
      </c>
      <c r="R263">
        <f t="shared" ca="1" si="46"/>
        <v>0.16354160685011057</v>
      </c>
    </row>
    <row r="264" spans="1:18" x14ac:dyDescent="0.2">
      <c r="A264" s="113"/>
      <c r="B264" s="113"/>
      <c r="C264" s="113"/>
      <c r="D264" s="115">
        <f t="shared" si="56"/>
        <v>0</v>
      </c>
      <c r="E264" s="115">
        <f t="shared" si="56"/>
        <v>0</v>
      </c>
      <c r="F264" s="21">
        <f t="shared" si="57"/>
        <v>0</v>
      </c>
      <c r="G264" s="21">
        <f t="shared" si="57"/>
        <v>0</v>
      </c>
      <c r="H264" s="21">
        <f t="shared" si="47"/>
        <v>0</v>
      </c>
      <c r="I264" s="21">
        <f t="shared" si="48"/>
        <v>0</v>
      </c>
      <c r="J264" s="21">
        <f t="shared" si="49"/>
        <v>0</v>
      </c>
      <c r="K264" s="21">
        <f t="shared" si="50"/>
        <v>0</v>
      </c>
      <c r="L264" s="21">
        <f t="shared" si="51"/>
        <v>0</v>
      </c>
      <c r="M264" s="21">
        <f t="shared" ref="M264:M324" ca="1" si="58">+E$4+E$5*D264+E$6*D264^2</f>
        <v>-0.16354160685011057</v>
      </c>
      <c r="N264" s="21">
        <f t="shared" ca="1" si="52"/>
        <v>0</v>
      </c>
      <c r="O264" s="116">
        <f t="shared" ca="1" si="53"/>
        <v>0</v>
      </c>
      <c r="P264" s="21">
        <f t="shared" ca="1" si="54"/>
        <v>0</v>
      </c>
      <c r="Q264" s="21">
        <f t="shared" ca="1" si="55"/>
        <v>0</v>
      </c>
      <c r="R264">
        <f t="shared" ref="R264:R324" ca="1" si="59">+E264-M264</f>
        <v>0.16354160685011057</v>
      </c>
    </row>
    <row r="265" spans="1:18" x14ac:dyDescent="0.2">
      <c r="A265" s="113"/>
      <c r="B265" s="113"/>
      <c r="C265" s="113"/>
      <c r="D265" s="115">
        <f t="shared" si="56"/>
        <v>0</v>
      </c>
      <c r="E265" s="115">
        <f t="shared" si="56"/>
        <v>0</v>
      </c>
      <c r="F265" s="21">
        <f t="shared" si="57"/>
        <v>0</v>
      </c>
      <c r="G265" s="21">
        <f t="shared" si="57"/>
        <v>0</v>
      </c>
      <c r="H265" s="21">
        <f t="shared" ref="H265:H323" si="60">C265*D265*D265</f>
        <v>0</v>
      </c>
      <c r="I265" s="21">
        <f t="shared" ref="I265:I323" si="61">C265*D265*D265*D265</f>
        <v>0</v>
      </c>
      <c r="J265" s="21">
        <f t="shared" ref="J265:J323" si="62">C265*D265*D265*D265*D265</f>
        <v>0</v>
      </c>
      <c r="K265" s="21">
        <f t="shared" ref="K265:K323" si="63">C265*E265*D265</f>
        <v>0</v>
      </c>
      <c r="L265" s="21">
        <f t="shared" ref="L265:L323" si="64">C265*E265*D265*D265</f>
        <v>0</v>
      </c>
      <c r="M265" s="21">
        <f t="shared" ca="1" si="58"/>
        <v>-0.16354160685011057</v>
      </c>
      <c r="N265" s="21">
        <f t="shared" ref="N265:N323" ca="1" si="65">C265*(M265-E265)^2</f>
        <v>0</v>
      </c>
      <c r="O265" s="116">
        <f t="shared" ref="O265:O323" ca="1" si="66">(C265*O$1-O$2*F265+O$3*H265)^2</f>
        <v>0</v>
      </c>
      <c r="P265" s="21">
        <f t="shared" ref="P265:P323" ca="1" si="67">(-C265*O$2+O$4*F265-O$5*H265)^2</f>
        <v>0</v>
      </c>
      <c r="Q265" s="21">
        <f t="shared" ref="Q265:Q323" ca="1" si="68">+(C265*O$3-F265*O$5+H265*O$6)^2</f>
        <v>0</v>
      </c>
      <c r="R265">
        <f t="shared" ca="1" si="59"/>
        <v>0.16354160685011057</v>
      </c>
    </row>
    <row r="266" spans="1:18" x14ac:dyDescent="0.2">
      <c r="A266" s="113"/>
      <c r="B266" s="113"/>
      <c r="C266" s="113"/>
      <c r="D266" s="115">
        <f t="shared" si="56"/>
        <v>0</v>
      </c>
      <c r="E266" s="115">
        <f t="shared" si="56"/>
        <v>0</v>
      </c>
      <c r="F266" s="21">
        <f t="shared" si="57"/>
        <v>0</v>
      </c>
      <c r="G266" s="21">
        <f t="shared" si="57"/>
        <v>0</v>
      </c>
      <c r="H266" s="21">
        <f t="shared" si="60"/>
        <v>0</v>
      </c>
      <c r="I266" s="21">
        <f t="shared" si="61"/>
        <v>0</v>
      </c>
      <c r="J266" s="21">
        <f t="shared" si="62"/>
        <v>0</v>
      </c>
      <c r="K266" s="21">
        <f t="shared" si="63"/>
        <v>0</v>
      </c>
      <c r="L266" s="21">
        <f t="shared" si="64"/>
        <v>0</v>
      </c>
      <c r="M266" s="21">
        <f t="shared" ca="1" si="58"/>
        <v>-0.16354160685011057</v>
      </c>
      <c r="N266" s="21">
        <f t="shared" ca="1" si="65"/>
        <v>0</v>
      </c>
      <c r="O266" s="116">
        <f t="shared" ca="1" si="66"/>
        <v>0</v>
      </c>
      <c r="P266" s="21">
        <f t="shared" ca="1" si="67"/>
        <v>0</v>
      </c>
      <c r="Q266" s="21">
        <f t="shared" ca="1" si="68"/>
        <v>0</v>
      </c>
      <c r="R266">
        <f t="shared" ca="1" si="59"/>
        <v>0.16354160685011057</v>
      </c>
    </row>
    <row r="267" spans="1:18" x14ac:dyDescent="0.2">
      <c r="A267" s="113"/>
      <c r="B267" s="113"/>
      <c r="C267" s="113"/>
      <c r="D267" s="115">
        <f t="shared" si="56"/>
        <v>0</v>
      </c>
      <c r="E267" s="115">
        <f t="shared" si="56"/>
        <v>0</v>
      </c>
      <c r="F267" s="21">
        <f t="shared" si="57"/>
        <v>0</v>
      </c>
      <c r="G267" s="21">
        <f t="shared" si="57"/>
        <v>0</v>
      </c>
      <c r="H267" s="21">
        <f t="shared" si="60"/>
        <v>0</v>
      </c>
      <c r="I267" s="21">
        <f t="shared" si="61"/>
        <v>0</v>
      </c>
      <c r="J267" s="21">
        <f t="shared" si="62"/>
        <v>0</v>
      </c>
      <c r="K267" s="21">
        <f t="shared" si="63"/>
        <v>0</v>
      </c>
      <c r="L267" s="21">
        <f t="shared" si="64"/>
        <v>0</v>
      </c>
      <c r="M267" s="21">
        <f t="shared" ca="1" si="58"/>
        <v>-0.16354160685011057</v>
      </c>
      <c r="N267" s="21">
        <f t="shared" ca="1" si="65"/>
        <v>0</v>
      </c>
      <c r="O267" s="116">
        <f t="shared" ca="1" si="66"/>
        <v>0</v>
      </c>
      <c r="P267" s="21">
        <f t="shared" ca="1" si="67"/>
        <v>0</v>
      </c>
      <c r="Q267" s="21">
        <f t="shared" ca="1" si="68"/>
        <v>0</v>
      </c>
      <c r="R267">
        <f t="shared" ca="1" si="59"/>
        <v>0.16354160685011057</v>
      </c>
    </row>
    <row r="268" spans="1:18" x14ac:dyDescent="0.2">
      <c r="A268" s="113"/>
      <c r="B268" s="113"/>
      <c r="C268" s="113"/>
      <c r="D268" s="115">
        <f t="shared" si="56"/>
        <v>0</v>
      </c>
      <c r="E268" s="115">
        <f t="shared" si="56"/>
        <v>0</v>
      </c>
      <c r="F268" s="21">
        <f t="shared" si="57"/>
        <v>0</v>
      </c>
      <c r="G268" s="21">
        <f t="shared" si="57"/>
        <v>0</v>
      </c>
      <c r="H268" s="21">
        <f t="shared" si="60"/>
        <v>0</v>
      </c>
      <c r="I268" s="21">
        <f t="shared" si="61"/>
        <v>0</v>
      </c>
      <c r="J268" s="21">
        <f t="shared" si="62"/>
        <v>0</v>
      </c>
      <c r="K268" s="21">
        <f t="shared" si="63"/>
        <v>0</v>
      </c>
      <c r="L268" s="21">
        <f t="shared" si="64"/>
        <v>0</v>
      </c>
      <c r="M268" s="21">
        <f t="shared" ca="1" si="58"/>
        <v>-0.16354160685011057</v>
      </c>
      <c r="N268" s="21">
        <f t="shared" ca="1" si="65"/>
        <v>0</v>
      </c>
      <c r="O268" s="116">
        <f t="shared" ca="1" si="66"/>
        <v>0</v>
      </c>
      <c r="P268" s="21">
        <f t="shared" ca="1" si="67"/>
        <v>0</v>
      </c>
      <c r="Q268" s="21">
        <f t="shared" ca="1" si="68"/>
        <v>0</v>
      </c>
      <c r="R268">
        <f t="shared" ca="1" si="59"/>
        <v>0.16354160685011057</v>
      </c>
    </row>
    <row r="269" spans="1:18" x14ac:dyDescent="0.2">
      <c r="A269" s="113"/>
      <c r="B269" s="113"/>
      <c r="C269" s="113"/>
      <c r="D269" s="115">
        <f t="shared" si="56"/>
        <v>0</v>
      </c>
      <c r="E269" s="115">
        <f t="shared" si="56"/>
        <v>0</v>
      </c>
      <c r="F269" s="21">
        <f t="shared" si="57"/>
        <v>0</v>
      </c>
      <c r="G269" s="21">
        <f t="shared" si="57"/>
        <v>0</v>
      </c>
      <c r="H269" s="21">
        <f t="shared" si="60"/>
        <v>0</v>
      </c>
      <c r="I269" s="21">
        <f t="shared" si="61"/>
        <v>0</v>
      </c>
      <c r="J269" s="21">
        <f t="shared" si="62"/>
        <v>0</v>
      </c>
      <c r="K269" s="21">
        <f t="shared" si="63"/>
        <v>0</v>
      </c>
      <c r="L269" s="21">
        <f t="shared" si="64"/>
        <v>0</v>
      </c>
      <c r="M269" s="21">
        <f t="shared" ca="1" si="58"/>
        <v>-0.16354160685011057</v>
      </c>
      <c r="N269" s="21">
        <f t="shared" ca="1" si="65"/>
        <v>0</v>
      </c>
      <c r="O269" s="116">
        <f t="shared" ca="1" si="66"/>
        <v>0</v>
      </c>
      <c r="P269" s="21">
        <f t="shared" ca="1" si="67"/>
        <v>0</v>
      </c>
      <c r="Q269" s="21">
        <f t="shared" ca="1" si="68"/>
        <v>0</v>
      </c>
      <c r="R269">
        <f t="shared" ca="1" si="59"/>
        <v>0.16354160685011057</v>
      </c>
    </row>
    <row r="270" spans="1:18" x14ac:dyDescent="0.2">
      <c r="A270" s="113"/>
      <c r="B270" s="113"/>
      <c r="C270" s="113"/>
      <c r="D270" s="115">
        <f t="shared" si="56"/>
        <v>0</v>
      </c>
      <c r="E270" s="115">
        <f t="shared" si="56"/>
        <v>0</v>
      </c>
      <c r="F270" s="21">
        <f t="shared" si="57"/>
        <v>0</v>
      </c>
      <c r="G270" s="21">
        <f t="shared" si="57"/>
        <v>0</v>
      </c>
      <c r="H270" s="21">
        <f t="shared" si="60"/>
        <v>0</v>
      </c>
      <c r="I270" s="21">
        <f t="shared" si="61"/>
        <v>0</v>
      </c>
      <c r="J270" s="21">
        <f t="shared" si="62"/>
        <v>0</v>
      </c>
      <c r="K270" s="21">
        <f t="shared" si="63"/>
        <v>0</v>
      </c>
      <c r="L270" s="21">
        <f t="shared" si="64"/>
        <v>0</v>
      </c>
      <c r="M270" s="21">
        <f t="shared" ca="1" si="58"/>
        <v>-0.16354160685011057</v>
      </c>
      <c r="N270" s="21">
        <f t="shared" ca="1" si="65"/>
        <v>0</v>
      </c>
      <c r="O270" s="116">
        <f t="shared" ca="1" si="66"/>
        <v>0</v>
      </c>
      <c r="P270" s="21">
        <f t="shared" ca="1" si="67"/>
        <v>0</v>
      </c>
      <c r="Q270" s="21">
        <f t="shared" ca="1" si="68"/>
        <v>0</v>
      </c>
      <c r="R270">
        <f t="shared" ca="1" si="59"/>
        <v>0.16354160685011057</v>
      </c>
    </row>
    <row r="271" spans="1:18" x14ac:dyDescent="0.2">
      <c r="A271" s="113"/>
      <c r="B271" s="113"/>
      <c r="C271" s="113"/>
      <c r="D271" s="115">
        <f t="shared" si="56"/>
        <v>0</v>
      </c>
      <c r="E271" s="115">
        <f t="shared" si="56"/>
        <v>0</v>
      </c>
      <c r="F271" s="21">
        <f t="shared" si="57"/>
        <v>0</v>
      </c>
      <c r="G271" s="21">
        <f t="shared" si="57"/>
        <v>0</v>
      </c>
      <c r="H271" s="21">
        <f t="shared" si="60"/>
        <v>0</v>
      </c>
      <c r="I271" s="21">
        <f t="shared" si="61"/>
        <v>0</v>
      </c>
      <c r="J271" s="21">
        <f t="shared" si="62"/>
        <v>0</v>
      </c>
      <c r="K271" s="21">
        <f t="shared" si="63"/>
        <v>0</v>
      </c>
      <c r="L271" s="21">
        <f t="shared" si="64"/>
        <v>0</v>
      </c>
      <c r="M271" s="21">
        <f t="shared" ca="1" si="58"/>
        <v>-0.16354160685011057</v>
      </c>
      <c r="N271" s="21">
        <f t="shared" ca="1" si="65"/>
        <v>0</v>
      </c>
      <c r="O271" s="116">
        <f t="shared" ca="1" si="66"/>
        <v>0</v>
      </c>
      <c r="P271" s="21">
        <f t="shared" ca="1" si="67"/>
        <v>0</v>
      </c>
      <c r="Q271" s="21">
        <f t="shared" ca="1" si="68"/>
        <v>0</v>
      </c>
      <c r="R271">
        <f t="shared" ca="1" si="59"/>
        <v>0.16354160685011057</v>
      </c>
    </row>
    <row r="272" spans="1:18" x14ac:dyDescent="0.2">
      <c r="A272" s="113"/>
      <c r="B272" s="113"/>
      <c r="C272" s="113"/>
      <c r="D272" s="115">
        <f t="shared" si="56"/>
        <v>0</v>
      </c>
      <c r="E272" s="115">
        <f t="shared" si="56"/>
        <v>0</v>
      </c>
      <c r="F272" s="21">
        <f t="shared" si="57"/>
        <v>0</v>
      </c>
      <c r="G272" s="21">
        <f t="shared" si="57"/>
        <v>0</v>
      </c>
      <c r="H272" s="21">
        <f t="shared" si="60"/>
        <v>0</v>
      </c>
      <c r="I272" s="21">
        <f t="shared" si="61"/>
        <v>0</v>
      </c>
      <c r="J272" s="21">
        <f t="shared" si="62"/>
        <v>0</v>
      </c>
      <c r="K272" s="21">
        <f t="shared" si="63"/>
        <v>0</v>
      </c>
      <c r="L272" s="21">
        <f t="shared" si="64"/>
        <v>0</v>
      </c>
      <c r="M272" s="21">
        <f t="shared" ca="1" si="58"/>
        <v>-0.16354160685011057</v>
      </c>
      <c r="N272" s="21">
        <f t="shared" ca="1" si="65"/>
        <v>0</v>
      </c>
      <c r="O272" s="116">
        <f t="shared" ca="1" si="66"/>
        <v>0</v>
      </c>
      <c r="P272" s="21">
        <f t="shared" ca="1" si="67"/>
        <v>0</v>
      </c>
      <c r="Q272" s="21">
        <f t="shared" ca="1" si="68"/>
        <v>0</v>
      </c>
      <c r="R272">
        <f t="shared" ca="1" si="59"/>
        <v>0.16354160685011057</v>
      </c>
    </row>
    <row r="273" spans="1:18" x14ac:dyDescent="0.2">
      <c r="A273" s="113"/>
      <c r="B273" s="113"/>
      <c r="C273" s="113"/>
      <c r="D273" s="115">
        <f t="shared" si="56"/>
        <v>0</v>
      </c>
      <c r="E273" s="115">
        <f t="shared" si="56"/>
        <v>0</v>
      </c>
      <c r="F273" s="21">
        <f t="shared" si="57"/>
        <v>0</v>
      </c>
      <c r="G273" s="21">
        <f t="shared" si="57"/>
        <v>0</v>
      </c>
      <c r="H273" s="21">
        <f t="shared" si="60"/>
        <v>0</v>
      </c>
      <c r="I273" s="21">
        <f t="shared" si="61"/>
        <v>0</v>
      </c>
      <c r="J273" s="21">
        <f t="shared" si="62"/>
        <v>0</v>
      </c>
      <c r="K273" s="21">
        <f t="shared" si="63"/>
        <v>0</v>
      </c>
      <c r="L273" s="21">
        <f t="shared" si="64"/>
        <v>0</v>
      </c>
      <c r="M273" s="21">
        <f t="shared" ca="1" si="58"/>
        <v>-0.16354160685011057</v>
      </c>
      <c r="N273" s="21">
        <f t="shared" ca="1" si="65"/>
        <v>0</v>
      </c>
      <c r="O273" s="116">
        <f t="shared" ca="1" si="66"/>
        <v>0</v>
      </c>
      <c r="P273" s="21">
        <f t="shared" ca="1" si="67"/>
        <v>0</v>
      </c>
      <c r="Q273" s="21">
        <f t="shared" ca="1" si="68"/>
        <v>0</v>
      </c>
      <c r="R273">
        <f t="shared" ca="1" si="59"/>
        <v>0.16354160685011057</v>
      </c>
    </row>
    <row r="274" spans="1:18" x14ac:dyDescent="0.2">
      <c r="A274" s="113"/>
      <c r="B274" s="113"/>
      <c r="C274" s="113"/>
      <c r="D274" s="115">
        <f t="shared" si="56"/>
        <v>0</v>
      </c>
      <c r="E274" s="115">
        <f t="shared" si="56"/>
        <v>0</v>
      </c>
      <c r="F274" s="21">
        <f t="shared" si="57"/>
        <v>0</v>
      </c>
      <c r="G274" s="21">
        <f t="shared" si="57"/>
        <v>0</v>
      </c>
      <c r="H274" s="21">
        <f t="shared" si="60"/>
        <v>0</v>
      </c>
      <c r="I274" s="21">
        <f t="shared" si="61"/>
        <v>0</v>
      </c>
      <c r="J274" s="21">
        <f t="shared" si="62"/>
        <v>0</v>
      </c>
      <c r="K274" s="21">
        <f t="shared" si="63"/>
        <v>0</v>
      </c>
      <c r="L274" s="21">
        <f t="shared" si="64"/>
        <v>0</v>
      </c>
      <c r="M274" s="21">
        <f t="shared" ca="1" si="58"/>
        <v>-0.16354160685011057</v>
      </c>
      <c r="N274" s="21">
        <f t="shared" ca="1" si="65"/>
        <v>0</v>
      </c>
      <c r="O274" s="116">
        <f t="shared" ca="1" si="66"/>
        <v>0</v>
      </c>
      <c r="P274" s="21">
        <f t="shared" ca="1" si="67"/>
        <v>0</v>
      </c>
      <c r="Q274" s="21">
        <f t="shared" ca="1" si="68"/>
        <v>0</v>
      </c>
      <c r="R274">
        <f t="shared" ca="1" si="59"/>
        <v>0.16354160685011057</v>
      </c>
    </row>
    <row r="275" spans="1:18" x14ac:dyDescent="0.2">
      <c r="A275" s="113"/>
      <c r="B275" s="113"/>
      <c r="C275" s="113"/>
      <c r="D275" s="115">
        <f t="shared" si="56"/>
        <v>0</v>
      </c>
      <c r="E275" s="115">
        <f t="shared" si="56"/>
        <v>0</v>
      </c>
      <c r="F275" s="21">
        <f t="shared" si="57"/>
        <v>0</v>
      </c>
      <c r="G275" s="21">
        <f t="shared" si="57"/>
        <v>0</v>
      </c>
      <c r="H275" s="21">
        <f t="shared" si="60"/>
        <v>0</v>
      </c>
      <c r="I275" s="21">
        <f t="shared" si="61"/>
        <v>0</v>
      </c>
      <c r="J275" s="21">
        <f t="shared" si="62"/>
        <v>0</v>
      </c>
      <c r="K275" s="21">
        <f t="shared" si="63"/>
        <v>0</v>
      </c>
      <c r="L275" s="21">
        <f t="shared" si="64"/>
        <v>0</v>
      </c>
      <c r="M275" s="21">
        <f t="shared" ca="1" si="58"/>
        <v>-0.16354160685011057</v>
      </c>
      <c r="N275" s="21">
        <f t="shared" ca="1" si="65"/>
        <v>0</v>
      </c>
      <c r="O275" s="116">
        <f t="shared" ca="1" si="66"/>
        <v>0</v>
      </c>
      <c r="P275" s="21">
        <f t="shared" ca="1" si="67"/>
        <v>0</v>
      </c>
      <c r="Q275" s="21">
        <f t="shared" ca="1" si="68"/>
        <v>0</v>
      </c>
      <c r="R275">
        <f t="shared" ca="1" si="59"/>
        <v>0.16354160685011057</v>
      </c>
    </row>
    <row r="276" spans="1:18" x14ac:dyDescent="0.2">
      <c r="A276" s="113"/>
      <c r="B276" s="113"/>
      <c r="C276" s="113"/>
      <c r="D276" s="115">
        <f t="shared" si="56"/>
        <v>0</v>
      </c>
      <c r="E276" s="115">
        <f t="shared" si="56"/>
        <v>0</v>
      </c>
      <c r="F276" s="21">
        <f t="shared" si="57"/>
        <v>0</v>
      </c>
      <c r="G276" s="21">
        <f t="shared" si="57"/>
        <v>0</v>
      </c>
      <c r="H276" s="21">
        <f t="shared" si="60"/>
        <v>0</v>
      </c>
      <c r="I276" s="21">
        <f t="shared" si="61"/>
        <v>0</v>
      </c>
      <c r="J276" s="21">
        <f t="shared" si="62"/>
        <v>0</v>
      </c>
      <c r="K276" s="21">
        <f t="shared" si="63"/>
        <v>0</v>
      </c>
      <c r="L276" s="21">
        <f t="shared" si="64"/>
        <v>0</v>
      </c>
      <c r="M276" s="21">
        <f t="shared" ca="1" si="58"/>
        <v>-0.16354160685011057</v>
      </c>
      <c r="N276" s="21">
        <f t="shared" ca="1" si="65"/>
        <v>0</v>
      </c>
      <c r="O276" s="116">
        <f t="shared" ca="1" si="66"/>
        <v>0</v>
      </c>
      <c r="P276" s="21">
        <f t="shared" ca="1" si="67"/>
        <v>0</v>
      </c>
      <c r="Q276" s="21">
        <f t="shared" ca="1" si="68"/>
        <v>0</v>
      </c>
      <c r="R276">
        <f t="shared" ca="1" si="59"/>
        <v>0.16354160685011057</v>
      </c>
    </row>
    <row r="277" spans="1:18" x14ac:dyDescent="0.2">
      <c r="A277" s="113"/>
      <c r="B277" s="113"/>
      <c r="C277" s="113"/>
      <c r="D277" s="115">
        <f t="shared" si="56"/>
        <v>0</v>
      </c>
      <c r="E277" s="115">
        <f t="shared" si="56"/>
        <v>0</v>
      </c>
      <c r="F277" s="21">
        <f t="shared" si="57"/>
        <v>0</v>
      </c>
      <c r="G277" s="21">
        <f t="shared" si="57"/>
        <v>0</v>
      </c>
      <c r="H277" s="21">
        <f t="shared" si="60"/>
        <v>0</v>
      </c>
      <c r="I277" s="21">
        <f t="shared" si="61"/>
        <v>0</v>
      </c>
      <c r="J277" s="21">
        <f t="shared" si="62"/>
        <v>0</v>
      </c>
      <c r="K277" s="21">
        <f t="shared" si="63"/>
        <v>0</v>
      </c>
      <c r="L277" s="21">
        <f t="shared" si="64"/>
        <v>0</v>
      </c>
      <c r="M277" s="21">
        <f t="shared" ca="1" si="58"/>
        <v>-0.16354160685011057</v>
      </c>
      <c r="N277" s="21">
        <f t="shared" ca="1" si="65"/>
        <v>0</v>
      </c>
      <c r="O277" s="116">
        <f t="shared" ca="1" si="66"/>
        <v>0</v>
      </c>
      <c r="P277" s="21">
        <f t="shared" ca="1" si="67"/>
        <v>0</v>
      </c>
      <c r="Q277" s="21">
        <f t="shared" ca="1" si="68"/>
        <v>0</v>
      </c>
      <c r="R277">
        <f t="shared" ca="1" si="59"/>
        <v>0.16354160685011057</v>
      </c>
    </row>
    <row r="278" spans="1:18" x14ac:dyDescent="0.2">
      <c r="A278" s="113"/>
      <c r="B278" s="113"/>
      <c r="C278" s="113"/>
      <c r="D278" s="115">
        <f t="shared" si="56"/>
        <v>0</v>
      </c>
      <c r="E278" s="115">
        <f t="shared" si="56"/>
        <v>0</v>
      </c>
      <c r="F278" s="21">
        <f t="shared" si="57"/>
        <v>0</v>
      </c>
      <c r="G278" s="21">
        <f t="shared" si="57"/>
        <v>0</v>
      </c>
      <c r="H278" s="21">
        <f t="shared" si="60"/>
        <v>0</v>
      </c>
      <c r="I278" s="21">
        <f t="shared" si="61"/>
        <v>0</v>
      </c>
      <c r="J278" s="21">
        <f t="shared" si="62"/>
        <v>0</v>
      </c>
      <c r="K278" s="21">
        <f t="shared" si="63"/>
        <v>0</v>
      </c>
      <c r="L278" s="21">
        <f t="shared" si="64"/>
        <v>0</v>
      </c>
      <c r="M278" s="21">
        <f t="shared" ca="1" si="58"/>
        <v>-0.16354160685011057</v>
      </c>
      <c r="N278" s="21">
        <f t="shared" ca="1" si="65"/>
        <v>0</v>
      </c>
      <c r="O278" s="116">
        <f t="shared" ca="1" si="66"/>
        <v>0</v>
      </c>
      <c r="P278" s="21">
        <f t="shared" ca="1" si="67"/>
        <v>0</v>
      </c>
      <c r="Q278" s="21">
        <f t="shared" ca="1" si="68"/>
        <v>0</v>
      </c>
      <c r="R278">
        <f t="shared" ca="1" si="59"/>
        <v>0.16354160685011057</v>
      </c>
    </row>
    <row r="279" spans="1:18" x14ac:dyDescent="0.2">
      <c r="A279" s="113"/>
      <c r="B279" s="113"/>
      <c r="C279" s="113"/>
      <c r="D279" s="115">
        <f t="shared" si="56"/>
        <v>0</v>
      </c>
      <c r="E279" s="115">
        <f t="shared" si="56"/>
        <v>0</v>
      </c>
      <c r="F279" s="21">
        <f t="shared" si="57"/>
        <v>0</v>
      </c>
      <c r="G279" s="21">
        <f t="shared" si="57"/>
        <v>0</v>
      </c>
      <c r="H279" s="21">
        <f t="shared" si="60"/>
        <v>0</v>
      </c>
      <c r="I279" s="21">
        <f t="shared" si="61"/>
        <v>0</v>
      </c>
      <c r="J279" s="21">
        <f t="shared" si="62"/>
        <v>0</v>
      </c>
      <c r="K279" s="21">
        <f t="shared" si="63"/>
        <v>0</v>
      </c>
      <c r="L279" s="21">
        <f t="shared" si="64"/>
        <v>0</v>
      </c>
      <c r="M279" s="21">
        <f t="shared" ca="1" si="58"/>
        <v>-0.16354160685011057</v>
      </c>
      <c r="N279" s="21">
        <f t="shared" ca="1" si="65"/>
        <v>0</v>
      </c>
      <c r="O279" s="116">
        <f t="shared" ca="1" si="66"/>
        <v>0</v>
      </c>
      <c r="P279" s="21">
        <f t="shared" ca="1" si="67"/>
        <v>0</v>
      </c>
      <c r="Q279" s="21">
        <f t="shared" ca="1" si="68"/>
        <v>0</v>
      </c>
      <c r="R279">
        <f t="shared" ca="1" si="59"/>
        <v>0.16354160685011057</v>
      </c>
    </row>
    <row r="280" spans="1:18" x14ac:dyDescent="0.2">
      <c r="A280" s="113"/>
      <c r="B280" s="113"/>
      <c r="C280" s="113"/>
      <c r="D280" s="115">
        <f t="shared" si="56"/>
        <v>0</v>
      </c>
      <c r="E280" s="115">
        <f t="shared" si="56"/>
        <v>0</v>
      </c>
      <c r="F280" s="21">
        <f t="shared" si="57"/>
        <v>0</v>
      </c>
      <c r="G280" s="21">
        <f t="shared" si="57"/>
        <v>0</v>
      </c>
      <c r="H280" s="21">
        <f t="shared" si="60"/>
        <v>0</v>
      </c>
      <c r="I280" s="21">
        <f t="shared" si="61"/>
        <v>0</v>
      </c>
      <c r="J280" s="21">
        <f t="shared" si="62"/>
        <v>0</v>
      </c>
      <c r="K280" s="21">
        <f t="shared" si="63"/>
        <v>0</v>
      </c>
      <c r="L280" s="21">
        <f t="shared" si="64"/>
        <v>0</v>
      </c>
      <c r="M280" s="21">
        <f t="shared" ca="1" si="58"/>
        <v>-0.16354160685011057</v>
      </c>
      <c r="N280" s="21">
        <f t="shared" ca="1" si="65"/>
        <v>0</v>
      </c>
      <c r="O280" s="116">
        <f t="shared" ca="1" si="66"/>
        <v>0</v>
      </c>
      <c r="P280" s="21">
        <f t="shared" ca="1" si="67"/>
        <v>0</v>
      </c>
      <c r="Q280" s="21">
        <f t="shared" ca="1" si="68"/>
        <v>0</v>
      </c>
      <c r="R280">
        <f t="shared" ca="1" si="59"/>
        <v>0.16354160685011057</v>
      </c>
    </row>
    <row r="281" spans="1:18" x14ac:dyDescent="0.2">
      <c r="A281" s="113"/>
      <c r="B281" s="113"/>
      <c r="C281" s="113"/>
      <c r="D281" s="115">
        <f t="shared" si="56"/>
        <v>0</v>
      </c>
      <c r="E281" s="115">
        <f t="shared" si="56"/>
        <v>0</v>
      </c>
      <c r="F281" s="21">
        <f t="shared" si="57"/>
        <v>0</v>
      </c>
      <c r="G281" s="21">
        <f t="shared" si="57"/>
        <v>0</v>
      </c>
      <c r="H281" s="21">
        <f t="shared" si="60"/>
        <v>0</v>
      </c>
      <c r="I281" s="21">
        <f t="shared" si="61"/>
        <v>0</v>
      </c>
      <c r="J281" s="21">
        <f t="shared" si="62"/>
        <v>0</v>
      </c>
      <c r="K281" s="21">
        <f t="shared" si="63"/>
        <v>0</v>
      </c>
      <c r="L281" s="21">
        <f t="shared" si="64"/>
        <v>0</v>
      </c>
      <c r="M281" s="21">
        <f t="shared" ca="1" si="58"/>
        <v>-0.16354160685011057</v>
      </c>
      <c r="N281" s="21">
        <f t="shared" ca="1" si="65"/>
        <v>0</v>
      </c>
      <c r="O281" s="116">
        <f t="shared" ca="1" si="66"/>
        <v>0</v>
      </c>
      <c r="P281" s="21">
        <f t="shared" ca="1" si="67"/>
        <v>0</v>
      </c>
      <c r="Q281" s="21">
        <f t="shared" ca="1" si="68"/>
        <v>0</v>
      </c>
      <c r="R281">
        <f t="shared" ca="1" si="59"/>
        <v>0.16354160685011057</v>
      </c>
    </row>
    <row r="282" spans="1:18" x14ac:dyDescent="0.2">
      <c r="A282" s="113"/>
      <c r="B282" s="113"/>
      <c r="C282" s="113"/>
      <c r="D282" s="115">
        <f t="shared" si="56"/>
        <v>0</v>
      </c>
      <c r="E282" s="115">
        <f t="shared" si="56"/>
        <v>0</v>
      </c>
      <c r="F282" s="21">
        <f t="shared" si="57"/>
        <v>0</v>
      </c>
      <c r="G282" s="21">
        <f t="shared" si="57"/>
        <v>0</v>
      </c>
      <c r="H282" s="21">
        <f t="shared" si="60"/>
        <v>0</v>
      </c>
      <c r="I282" s="21">
        <f t="shared" si="61"/>
        <v>0</v>
      </c>
      <c r="J282" s="21">
        <f t="shared" si="62"/>
        <v>0</v>
      </c>
      <c r="K282" s="21">
        <f t="shared" si="63"/>
        <v>0</v>
      </c>
      <c r="L282" s="21">
        <f t="shared" si="64"/>
        <v>0</v>
      </c>
      <c r="M282" s="21">
        <f t="shared" ca="1" si="58"/>
        <v>-0.16354160685011057</v>
      </c>
      <c r="N282" s="21">
        <f t="shared" ca="1" si="65"/>
        <v>0</v>
      </c>
      <c r="O282" s="116">
        <f t="shared" ca="1" si="66"/>
        <v>0</v>
      </c>
      <c r="P282" s="21">
        <f t="shared" ca="1" si="67"/>
        <v>0</v>
      </c>
      <c r="Q282" s="21">
        <f t="shared" ca="1" si="68"/>
        <v>0</v>
      </c>
      <c r="R282">
        <f t="shared" ca="1" si="59"/>
        <v>0.16354160685011057</v>
      </c>
    </row>
    <row r="283" spans="1:18" x14ac:dyDescent="0.2">
      <c r="A283" s="113"/>
      <c r="B283" s="113"/>
      <c r="C283" s="113"/>
      <c r="D283" s="115">
        <f t="shared" si="56"/>
        <v>0</v>
      </c>
      <c r="E283" s="115">
        <f t="shared" si="56"/>
        <v>0</v>
      </c>
      <c r="F283" s="21">
        <f t="shared" si="57"/>
        <v>0</v>
      </c>
      <c r="G283" s="21">
        <f t="shared" si="57"/>
        <v>0</v>
      </c>
      <c r="H283" s="21">
        <f t="shared" si="60"/>
        <v>0</v>
      </c>
      <c r="I283" s="21">
        <f t="shared" si="61"/>
        <v>0</v>
      </c>
      <c r="J283" s="21">
        <f t="shared" si="62"/>
        <v>0</v>
      </c>
      <c r="K283" s="21">
        <f t="shared" si="63"/>
        <v>0</v>
      </c>
      <c r="L283" s="21">
        <f t="shared" si="64"/>
        <v>0</v>
      </c>
      <c r="M283" s="21">
        <f t="shared" ca="1" si="58"/>
        <v>-0.16354160685011057</v>
      </c>
      <c r="N283" s="21">
        <f t="shared" ca="1" si="65"/>
        <v>0</v>
      </c>
      <c r="O283" s="116">
        <f t="shared" ca="1" si="66"/>
        <v>0</v>
      </c>
      <c r="P283" s="21">
        <f t="shared" ca="1" si="67"/>
        <v>0</v>
      </c>
      <c r="Q283" s="21">
        <f t="shared" ca="1" si="68"/>
        <v>0</v>
      </c>
      <c r="R283">
        <f t="shared" ca="1" si="59"/>
        <v>0.16354160685011057</v>
      </c>
    </row>
    <row r="284" spans="1:18" x14ac:dyDescent="0.2">
      <c r="A284" s="113"/>
      <c r="B284" s="113"/>
      <c r="C284" s="113"/>
      <c r="D284" s="115">
        <f t="shared" si="56"/>
        <v>0</v>
      </c>
      <c r="E284" s="115">
        <f t="shared" si="56"/>
        <v>0</v>
      </c>
      <c r="F284" s="21">
        <f t="shared" si="57"/>
        <v>0</v>
      </c>
      <c r="G284" s="21">
        <f t="shared" si="57"/>
        <v>0</v>
      </c>
      <c r="H284" s="21">
        <f t="shared" si="60"/>
        <v>0</v>
      </c>
      <c r="I284" s="21">
        <f t="shared" si="61"/>
        <v>0</v>
      </c>
      <c r="J284" s="21">
        <f t="shared" si="62"/>
        <v>0</v>
      </c>
      <c r="K284" s="21">
        <f t="shared" si="63"/>
        <v>0</v>
      </c>
      <c r="L284" s="21">
        <f t="shared" si="64"/>
        <v>0</v>
      </c>
      <c r="M284" s="21">
        <f t="shared" ca="1" si="58"/>
        <v>-0.16354160685011057</v>
      </c>
      <c r="N284" s="21">
        <f t="shared" ca="1" si="65"/>
        <v>0</v>
      </c>
      <c r="O284" s="116">
        <f t="shared" ca="1" si="66"/>
        <v>0</v>
      </c>
      <c r="P284" s="21">
        <f t="shared" ca="1" si="67"/>
        <v>0</v>
      </c>
      <c r="Q284" s="21">
        <f t="shared" ca="1" si="68"/>
        <v>0</v>
      </c>
      <c r="R284">
        <f t="shared" ca="1" si="59"/>
        <v>0.16354160685011057</v>
      </c>
    </row>
    <row r="285" spans="1:18" x14ac:dyDescent="0.2">
      <c r="A285" s="113"/>
      <c r="B285" s="113"/>
      <c r="C285" s="113"/>
      <c r="D285" s="115">
        <f t="shared" si="56"/>
        <v>0</v>
      </c>
      <c r="E285" s="115">
        <f t="shared" si="56"/>
        <v>0</v>
      </c>
      <c r="F285" s="21">
        <f t="shared" si="57"/>
        <v>0</v>
      </c>
      <c r="G285" s="21">
        <f t="shared" si="57"/>
        <v>0</v>
      </c>
      <c r="H285" s="21">
        <f t="shared" si="60"/>
        <v>0</v>
      </c>
      <c r="I285" s="21">
        <f t="shared" si="61"/>
        <v>0</v>
      </c>
      <c r="J285" s="21">
        <f t="shared" si="62"/>
        <v>0</v>
      </c>
      <c r="K285" s="21">
        <f t="shared" si="63"/>
        <v>0</v>
      </c>
      <c r="L285" s="21">
        <f t="shared" si="64"/>
        <v>0</v>
      </c>
      <c r="M285" s="21">
        <f t="shared" ca="1" si="58"/>
        <v>-0.16354160685011057</v>
      </c>
      <c r="N285" s="21">
        <f t="shared" ca="1" si="65"/>
        <v>0</v>
      </c>
      <c r="O285" s="116">
        <f t="shared" ca="1" si="66"/>
        <v>0</v>
      </c>
      <c r="P285" s="21">
        <f t="shared" ca="1" si="67"/>
        <v>0</v>
      </c>
      <c r="Q285" s="21">
        <f t="shared" ca="1" si="68"/>
        <v>0</v>
      </c>
      <c r="R285">
        <f t="shared" ca="1" si="59"/>
        <v>0.16354160685011057</v>
      </c>
    </row>
    <row r="286" spans="1:18" x14ac:dyDescent="0.2">
      <c r="A286" s="113"/>
      <c r="B286" s="113"/>
      <c r="C286" s="113"/>
      <c r="D286" s="115">
        <f t="shared" si="56"/>
        <v>0</v>
      </c>
      <c r="E286" s="115">
        <f t="shared" si="56"/>
        <v>0</v>
      </c>
      <c r="F286" s="21">
        <f t="shared" si="57"/>
        <v>0</v>
      </c>
      <c r="G286" s="21">
        <f t="shared" si="57"/>
        <v>0</v>
      </c>
      <c r="H286" s="21">
        <f t="shared" si="60"/>
        <v>0</v>
      </c>
      <c r="I286" s="21">
        <f t="shared" si="61"/>
        <v>0</v>
      </c>
      <c r="J286" s="21">
        <f t="shared" si="62"/>
        <v>0</v>
      </c>
      <c r="K286" s="21">
        <f t="shared" si="63"/>
        <v>0</v>
      </c>
      <c r="L286" s="21">
        <f t="shared" si="64"/>
        <v>0</v>
      </c>
      <c r="M286" s="21">
        <f t="shared" ca="1" si="58"/>
        <v>-0.16354160685011057</v>
      </c>
      <c r="N286" s="21">
        <f t="shared" ca="1" si="65"/>
        <v>0</v>
      </c>
      <c r="O286" s="116">
        <f t="shared" ca="1" si="66"/>
        <v>0</v>
      </c>
      <c r="P286" s="21">
        <f t="shared" ca="1" si="67"/>
        <v>0</v>
      </c>
      <c r="Q286" s="21">
        <f t="shared" ca="1" si="68"/>
        <v>0</v>
      </c>
      <c r="R286">
        <f t="shared" ca="1" si="59"/>
        <v>0.16354160685011057</v>
      </c>
    </row>
    <row r="287" spans="1:18" x14ac:dyDescent="0.2">
      <c r="A287" s="113"/>
      <c r="B287" s="113"/>
      <c r="C287" s="113"/>
      <c r="D287" s="115">
        <f t="shared" si="56"/>
        <v>0</v>
      </c>
      <c r="E287" s="115">
        <f t="shared" si="56"/>
        <v>0</v>
      </c>
      <c r="F287" s="21">
        <f t="shared" si="57"/>
        <v>0</v>
      </c>
      <c r="G287" s="21">
        <f t="shared" si="57"/>
        <v>0</v>
      </c>
      <c r="H287" s="21">
        <f t="shared" si="60"/>
        <v>0</v>
      </c>
      <c r="I287" s="21">
        <f t="shared" si="61"/>
        <v>0</v>
      </c>
      <c r="J287" s="21">
        <f t="shared" si="62"/>
        <v>0</v>
      </c>
      <c r="K287" s="21">
        <f t="shared" si="63"/>
        <v>0</v>
      </c>
      <c r="L287" s="21">
        <f t="shared" si="64"/>
        <v>0</v>
      </c>
      <c r="M287" s="21">
        <f t="shared" ca="1" si="58"/>
        <v>-0.16354160685011057</v>
      </c>
      <c r="N287" s="21">
        <f t="shared" ca="1" si="65"/>
        <v>0</v>
      </c>
      <c r="O287" s="116">
        <f t="shared" ca="1" si="66"/>
        <v>0</v>
      </c>
      <c r="P287" s="21">
        <f t="shared" ca="1" si="67"/>
        <v>0</v>
      </c>
      <c r="Q287" s="21">
        <f t="shared" ca="1" si="68"/>
        <v>0</v>
      </c>
      <c r="R287">
        <f t="shared" ca="1" si="59"/>
        <v>0.16354160685011057</v>
      </c>
    </row>
    <row r="288" spans="1:18" x14ac:dyDescent="0.2">
      <c r="A288" s="113"/>
      <c r="B288" s="113"/>
      <c r="C288" s="113"/>
      <c r="D288" s="115">
        <f t="shared" si="56"/>
        <v>0</v>
      </c>
      <c r="E288" s="115">
        <f t="shared" si="56"/>
        <v>0</v>
      </c>
      <c r="F288" s="21">
        <f t="shared" si="57"/>
        <v>0</v>
      </c>
      <c r="G288" s="21">
        <f t="shared" si="57"/>
        <v>0</v>
      </c>
      <c r="H288" s="21">
        <f t="shared" si="60"/>
        <v>0</v>
      </c>
      <c r="I288" s="21">
        <f t="shared" si="61"/>
        <v>0</v>
      </c>
      <c r="J288" s="21">
        <f t="shared" si="62"/>
        <v>0</v>
      </c>
      <c r="K288" s="21">
        <f t="shared" si="63"/>
        <v>0</v>
      </c>
      <c r="L288" s="21">
        <f t="shared" si="64"/>
        <v>0</v>
      </c>
      <c r="M288" s="21">
        <f t="shared" ca="1" si="58"/>
        <v>-0.16354160685011057</v>
      </c>
      <c r="N288" s="21">
        <f t="shared" ca="1" si="65"/>
        <v>0</v>
      </c>
      <c r="O288" s="116">
        <f t="shared" ca="1" si="66"/>
        <v>0</v>
      </c>
      <c r="P288" s="21">
        <f t="shared" ca="1" si="67"/>
        <v>0</v>
      </c>
      <c r="Q288" s="21">
        <f t="shared" ca="1" si="68"/>
        <v>0</v>
      </c>
      <c r="R288">
        <f t="shared" ca="1" si="59"/>
        <v>0.16354160685011057</v>
      </c>
    </row>
    <row r="289" spans="1:18" x14ac:dyDescent="0.2">
      <c r="A289" s="113"/>
      <c r="B289" s="113"/>
      <c r="C289" s="113"/>
      <c r="D289" s="115">
        <f t="shared" si="56"/>
        <v>0</v>
      </c>
      <c r="E289" s="115">
        <f t="shared" si="56"/>
        <v>0</v>
      </c>
      <c r="F289" s="21">
        <f t="shared" si="57"/>
        <v>0</v>
      </c>
      <c r="G289" s="21">
        <f t="shared" si="57"/>
        <v>0</v>
      </c>
      <c r="H289" s="21">
        <f t="shared" si="60"/>
        <v>0</v>
      </c>
      <c r="I289" s="21">
        <f t="shared" si="61"/>
        <v>0</v>
      </c>
      <c r="J289" s="21">
        <f t="shared" si="62"/>
        <v>0</v>
      </c>
      <c r="K289" s="21">
        <f t="shared" si="63"/>
        <v>0</v>
      </c>
      <c r="L289" s="21">
        <f t="shared" si="64"/>
        <v>0</v>
      </c>
      <c r="M289" s="21">
        <f t="shared" ca="1" si="58"/>
        <v>-0.16354160685011057</v>
      </c>
      <c r="N289" s="21">
        <f t="shared" ca="1" si="65"/>
        <v>0</v>
      </c>
      <c r="O289" s="116">
        <f t="shared" ca="1" si="66"/>
        <v>0</v>
      </c>
      <c r="P289" s="21">
        <f t="shared" ca="1" si="67"/>
        <v>0</v>
      </c>
      <c r="Q289" s="21">
        <f t="shared" ca="1" si="68"/>
        <v>0</v>
      </c>
      <c r="R289">
        <f t="shared" ca="1" si="59"/>
        <v>0.16354160685011057</v>
      </c>
    </row>
    <row r="290" spans="1:18" x14ac:dyDescent="0.2">
      <c r="A290" s="113"/>
      <c r="B290" s="113"/>
      <c r="C290" s="113"/>
      <c r="D290" s="115">
        <f t="shared" si="56"/>
        <v>0</v>
      </c>
      <c r="E290" s="115">
        <f t="shared" si="56"/>
        <v>0</v>
      </c>
      <c r="F290" s="21">
        <f t="shared" si="57"/>
        <v>0</v>
      </c>
      <c r="G290" s="21">
        <f t="shared" si="57"/>
        <v>0</v>
      </c>
      <c r="H290" s="21">
        <f t="shared" si="60"/>
        <v>0</v>
      </c>
      <c r="I290" s="21">
        <f t="shared" si="61"/>
        <v>0</v>
      </c>
      <c r="J290" s="21">
        <f t="shared" si="62"/>
        <v>0</v>
      </c>
      <c r="K290" s="21">
        <f t="shared" si="63"/>
        <v>0</v>
      </c>
      <c r="L290" s="21">
        <f t="shared" si="64"/>
        <v>0</v>
      </c>
      <c r="M290" s="21">
        <f t="shared" ca="1" si="58"/>
        <v>-0.16354160685011057</v>
      </c>
      <c r="N290" s="21">
        <f t="shared" ca="1" si="65"/>
        <v>0</v>
      </c>
      <c r="O290" s="116">
        <f t="shared" ca="1" si="66"/>
        <v>0</v>
      </c>
      <c r="P290" s="21">
        <f t="shared" ca="1" si="67"/>
        <v>0</v>
      </c>
      <c r="Q290" s="21">
        <f t="shared" ca="1" si="68"/>
        <v>0</v>
      </c>
      <c r="R290">
        <f t="shared" ca="1" si="59"/>
        <v>0.16354160685011057</v>
      </c>
    </row>
    <row r="291" spans="1:18" x14ac:dyDescent="0.2">
      <c r="A291" s="113"/>
      <c r="B291" s="113"/>
      <c r="C291" s="113"/>
      <c r="D291" s="115">
        <f t="shared" si="56"/>
        <v>0</v>
      </c>
      <c r="E291" s="115">
        <f t="shared" si="56"/>
        <v>0</v>
      </c>
      <c r="F291" s="21">
        <f t="shared" si="57"/>
        <v>0</v>
      </c>
      <c r="G291" s="21">
        <f t="shared" si="57"/>
        <v>0</v>
      </c>
      <c r="H291" s="21">
        <f t="shared" si="60"/>
        <v>0</v>
      </c>
      <c r="I291" s="21">
        <f t="shared" si="61"/>
        <v>0</v>
      </c>
      <c r="J291" s="21">
        <f t="shared" si="62"/>
        <v>0</v>
      </c>
      <c r="K291" s="21">
        <f t="shared" si="63"/>
        <v>0</v>
      </c>
      <c r="L291" s="21">
        <f t="shared" si="64"/>
        <v>0</v>
      </c>
      <c r="M291" s="21">
        <f t="shared" ca="1" si="58"/>
        <v>-0.16354160685011057</v>
      </c>
      <c r="N291" s="21">
        <f t="shared" ca="1" si="65"/>
        <v>0</v>
      </c>
      <c r="O291" s="116">
        <f t="shared" ca="1" si="66"/>
        <v>0</v>
      </c>
      <c r="P291" s="21">
        <f t="shared" ca="1" si="67"/>
        <v>0</v>
      </c>
      <c r="Q291" s="21">
        <f t="shared" ca="1" si="68"/>
        <v>0</v>
      </c>
      <c r="R291">
        <f t="shared" ca="1" si="59"/>
        <v>0.16354160685011057</v>
      </c>
    </row>
    <row r="292" spans="1:18" x14ac:dyDescent="0.2">
      <c r="A292" s="113"/>
      <c r="B292" s="113"/>
      <c r="C292" s="113"/>
      <c r="D292" s="115">
        <f t="shared" si="56"/>
        <v>0</v>
      </c>
      <c r="E292" s="115">
        <f t="shared" si="56"/>
        <v>0</v>
      </c>
      <c r="F292" s="21">
        <f t="shared" si="57"/>
        <v>0</v>
      </c>
      <c r="G292" s="21">
        <f t="shared" si="57"/>
        <v>0</v>
      </c>
      <c r="H292" s="21">
        <f t="shared" si="60"/>
        <v>0</v>
      </c>
      <c r="I292" s="21">
        <f t="shared" si="61"/>
        <v>0</v>
      </c>
      <c r="J292" s="21">
        <f t="shared" si="62"/>
        <v>0</v>
      </c>
      <c r="K292" s="21">
        <f t="shared" si="63"/>
        <v>0</v>
      </c>
      <c r="L292" s="21">
        <f t="shared" si="64"/>
        <v>0</v>
      </c>
      <c r="M292" s="21">
        <f t="shared" ca="1" si="58"/>
        <v>-0.16354160685011057</v>
      </c>
      <c r="N292" s="21">
        <f t="shared" ca="1" si="65"/>
        <v>0</v>
      </c>
      <c r="O292" s="116">
        <f t="shared" ca="1" si="66"/>
        <v>0</v>
      </c>
      <c r="P292" s="21">
        <f t="shared" ca="1" si="67"/>
        <v>0</v>
      </c>
      <c r="Q292" s="21">
        <f t="shared" ca="1" si="68"/>
        <v>0</v>
      </c>
      <c r="R292">
        <f t="shared" ca="1" si="59"/>
        <v>0.16354160685011057</v>
      </c>
    </row>
    <row r="293" spans="1:18" x14ac:dyDescent="0.2">
      <c r="A293" s="113"/>
      <c r="B293" s="113"/>
      <c r="C293" s="113"/>
      <c r="D293" s="115">
        <f t="shared" si="56"/>
        <v>0</v>
      </c>
      <c r="E293" s="115">
        <f t="shared" si="56"/>
        <v>0</v>
      </c>
      <c r="F293" s="21">
        <f t="shared" si="57"/>
        <v>0</v>
      </c>
      <c r="G293" s="21">
        <f t="shared" si="57"/>
        <v>0</v>
      </c>
      <c r="H293" s="21">
        <f t="shared" si="60"/>
        <v>0</v>
      </c>
      <c r="I293" s="21">
        <f t="shared" si="61"/>
        <v>0</v>
      </c>
      <c r="J293" s="21">
        <f t="shared" si="62"/>
        <v>0</v>
      </c>
      <c r="K293" s="21">
        <f t="shared" si="63"/>
        <v>0</v>
      </c>
      <c r="L293" s="21">
        <f t="shared" si="64"/>
        <v>0</v>
      </c>
      <c r="M293" s="21">
        <f t="shared" ca="1" si="58"/>
        <v>-0.16354160685011057</v>
      </c>
      <c r="N293" s="21">
        <f t="shared" ca="1" si="65"/>
        <v>0</v>
      </c>
      <c r="O293" s="116">
        <f t="shared" ca="1" si="66"/>
        <v>0</v>
      </c>
      <c r="P293" s="21">
        <f t="shared" ca="1" si="67"/>
        <v>0</v>
      </c>
      <c r="Q293" s="21">
        <f t="shared" ca="1" si="68"/>
        <v>0</v>
      </c>
      <c r="R293">
        <f t="shared" ca="1" si="59"/>
        <v>0.16354160685011057</v>
      </c>
    </row>
    <row r="294" spans="1:18" x14ac:dyDescent="0.2">
      <c r="A294" s="113"/>
      <c r="B294" s="113"/>
      <c r="C294" s="113"/>
      <c r="D294" s="115">
        <f t="shared" si="56"/>
        <v>0</v>
      </c>
      <c r="E294" s="115">
        <f t="shared" si="56"/>
        <v>0</v>
      </c>
      <c r="F294" s="21">
        <f t="shared" si="57"/>
        <v>0</v>
      </c>
      <c r="G294" s="21">
        <f t="shared" si="57"/>
        <v>0</v>
      </c>
      <c r="H294" s="21">
        <f t="shared" si="60"/>
        <v>0</v>
      </c>
      <c r="I294" s="21">
        <f t="shared" si="61"/>
        <v>0</v>
      </c>
      <c r="J294" s="21">
        <f t="shared" si="62"/>
        <v>0</v>
      </c>
      <c r="K294" s="21">
        <f t="shared" si="63"/>
        <v>0</v>
      </c>
      <c r="L294" s="21">
        <f t="shared" si="64"/>
        <v>0</v>
      </c>
      <c r="M294" s="21">
        <f t="shared" ca="1" si="58"/>
        <v>-0.16354160685011057</v>
      </c>
      <c r="N294" s="21">
        <f t="shared" ca="1" si="65"/>
        <v>0</v>
      </c>
      <c r="O294" s="116">
        <f t="shared" ca="1" si="66"/>
        <v>0</v>
      </c>
      <c r="P294" s="21">
        <f t="shared" ca="1" si="67"/>
        <v>0</v>
      </c>
      <c r="Q294" s="21">
        <f t="shared" ca="1" si="68"/>
        <v>0</v>
      </c>
      <c r="R294">
        <f t="shared" ca="1" si="59"/>
        <v>0.16354160685011057</v>
      </c>
    </row>
    <row r="295" spans="1:18" x14ac:dyDescent="0.2">
      <c r="A295" s="113"/>
      <c r="B295" s="113"/>
      <c r="C295" s="113"/>
      <c r="D295" s="115">
        <f t="shared" si="56"/>
        <v>0</v>
      </c>
      <c r="E295" s="115">
        <f t="shared" si="56"/>
        <v>0</v>
      </c>
      <c r="F295" s="21">
        <f t="shared" si="57"/>
        <v>0</v>
      </c>
      <c r="G295" s="21">
        <f t="shared" si="57"/>
        <v>0</v>
      </c>
      <c r="H295" s="21">
        <f t="shared" si="60"/>
        <v>0</v>
      </c>
      <c r="I295" s="21">
        <f t="shared" si="61"/>
        <v>0</v>
      </c>
      <c r="J295" s="21">
        <f t="shared" si="62"/>
        <v>0</v>
      </c>
      <c r="K295" s="21">
        <f t="shared" si="63"/>
        <v>0</v>
      </c>
      <c r="L295" s="21">
        <f t="shared" si="64"/>
        <v>0</v>
      </c>
      <c r="M295" s="21">
        <f t="shared" ca="1" si="58"/>
        <v>-0.16354160685011057</v>
      </c>
      <c r="N295" s="21">
        <f t="shared" ca="1" si="65"/>
        <v>0</v>
      </c>
      <c r="O295" s="116">
        <f t="shared" ca="1" si="66"/>
        <v>0</v>
      </c>
      <c r="P295" s="21">
        <f t="shared" ca="1" si="67"/>
        <v>0</v>
      </c>
      <c r="Q295" s="21">
        <f t="shared" ca="1" si="68"/>
        <v>0</v>
      </c>
      <c r="R295">
        <f t="shared" ca="1" si="59"/>
        <v>0.16354160685011057</v>
      </c>
    </row>
    <row r="296" spans="1:18" x14ac:dyDescent="0.2">
      <c r="A296" s="113"/>
      <c r="B296" s="113"/>
      <c r="C296" s="113"/>
      <c r="D296" s="115">
        <f t="shared" si="56"/>
        <v>0</v>
      </c>
      <c r="E296" s="115">
        <f t="shared" si="56"/>
        <v>0</v>
      </c>
      <c r="F296" s="21">
        <f t="shared" si="57"/>
        <v>0</v>
      </c>
      <c r="G296" s="21">
        <f t="shared" si="57"/>
        <v>0</v>
      </c>
      <c r="H296" s="21">
        <f t="shared" si="60"/>
        <v>0</v>
      </c>
      <c r="I296" s="21">
        <f t="shared" si="61"/>
        <v>0</v>
      </c>
      <c r="J296" s="21">
        <f t="shared" si="62"/>
        <v>0</v>
      </c>
      <c r="K296" s="21">
        <f t="shared" si="63"/>
        <v>0</v>
      </c>
      <c r="L296" s="21">
        <f t="shared" si="64"/>
        <v>0</v>
      </c>
      <c r="M296" s="21">
        <f t="shared" ca="1" si="58"/>
        <v>-0.16354160685011057</v>
      </c>
      <c r="N296" s="21">
        <f t="shared" ca="1" si="65"/>
        <v>0</v>
      </c>
      <c r="O296" s="116">
        <f t="shared" ca="1" si="66"/>
        <v>0</v>
      </c>
      <c r="P296" s="21">
        <f t="shared" ca="1" si="67"/>
        <v>0</v>
      </c>
      <c r="Q296" s="21">
        <f t="shared" ca="1" si="68"/>
        <v>0</v>
      </c>
      <c r="R296">
        <f t="shared" ca="1" si="59"/>
        <v>0.16354160685011057</v>
      </c>
    </row>
    <row r="297" spans="1:18" x14ac:dyDescent="0.2">
      <c r="A297" s="113"/>
      <c r="B297" s="113"/>
      <c r="C297" s="113"/>
      <c r="D297" s="115">
        <f t="shared" si="56"/>
        <v>0</v>
      </c>
      <c r="E297" s="115">
        <f t="shared" si="56"/>
        <v>0</v>
      </c>
      <c r="F297" s="21">
        <f t="shared" si="57"/>
        <v>0</v>
      </c>
      <c r="G297" s="21">
        <f t="shared" si="57"/>
        <v>0</v>
      </c>
      <c r="H297" s="21">
        <f t="shared" si="60"/>
        <v>0</v>
      </c>
      <c r="I297" s="21">
        <f t="shared" si="61"/>
        <v>0</v>
      </c>
      <c r="J297" s="21">
        <f t="shared" si="62"/>
        <v>0</v>
      </c>
      <c r="K297" s="21">
        <f t="shared" si="63"/>
        <v>0</v>
      </c>
      <c r="L297" s="21">
        <f t="shared" si="64"/>
        <v>0</v>
      </c>
      <c r="M297" s="21">
        <f t="shared" ca="1" si="58"/>
        <v>-0.16354160685011057</v>
      </c>
      <c r="N297" s="21">
        <f t="shared" ca="1" si="65"/>
        <v>0</v>
      </c>
      <c r="O297" s="116">
        <f t="shared" ca="1" si="66"/>
        <v>0</v>
      </c>
      <c r="P297" s="21">
        <f t="shared" ca="1" si="67"/>
        <v>0</v>
      </c>
      <c r="Q297" s="21">
        <f t="shared" ca="1" si="68"/>
        <v>0</v>
      </c>
      <c r="R297">
        <f t="shared" ca="1" si="59"/>
        <v>0.16354160685011057</v>
      </c>
    </row>
    <row r="298" spans="1:18" x14ac:dyDescent="0.2">
      <c r="A298" s="113"/>
      <c r="B298" s="113"/>
      <c r="C298" s="113"/>
      <c r="D298" s="115">
        <f t="shared" si="56"/>
        <v>0</v>
      </c>
      <c r="E298" s="115">
        <f t="shared" si="56"/>
        <v>0</v>
      </c>
      <c r="F298" s="21">
        <f t="shared" si="57"/>
        <v>0</v>
      </c>
      <c r="G298" s="21">
        <f t="shared" si="57"/>
        <v>0</v>
      </c>
      <c r="H298" s="21">
        <f t="shared" si="60"/>
        <v>0</v>
      </c>
      <c r="I298" s="21">
        <f t="shared" si="61"/>
        <v>0</v>
      </c>
      <c r="J298" s="21">
        <f t="shared" si="62"/>
        <v>0</v>
      </c>
      <c r="K298" s="21">
        <f t="shared" si="63"/>
        <v>0</v>
      </c>
      <c r="L298" s="21">
        <f t="shared" si="64"/>
        <v>0</v>
      </c>
      <c r="M298" s="21">
        <f t="shared" ca="1" si="58"/>
        <v>-0.16354160685011057</v>
      </c>
      <c r="N298" s="21">
        <f t="shared" ca="1" si="65"/>
        <v>0</v>
      </c>
      <c r="O298" s="116">
        <f t="shared" ca="1" si="66"/>
        <v>0</v>
      </c>
      <c r="P298" s="21">
        <f t="shared" ca="1" si="67"/>
        <v>0</v>
      </c>
      <c r="Q298" s="21">
        <f t="shared" ca="1" si="68"/>
        <v>0</v>
      </c>
      <c r="R298">
        <f t="shared" ca="1" si="59"/>
        <v>0.16354160685011057</v>
      </c>
    </row>
    <row r="299" spans="1:18" x14ac:dyDescent="0.2">
      <c r="A299" s="113"/>
      <c r="B299" s="113"/>
      <c r="C299" s="113"/>
      <c r="D299" s="115">
        <f t="shared" si="56"/>
        <v>0</v>
      </c>
      <c r="E299" s="115">
        <f t="shared" si="56"/>
        <v>0</v>
      </c>
      <c r="F299" s="21">
        <f t="shared" si="57"/>
        <v>0</v>
      </c>
      <c r="G299" s="21">
        <f t="shared" si="57"/>
        <v>0</v>
      </c>
      <c r="H299" s="21">
        <f t="shared" si="60"/>
        <v>0</v>
      </c>
      <c r="I299" s="21">
        <f t="shared" si="61"/>
        <v>0</v>
      </c>
      <c r="J299" s="21">
        <f t="shared" si="62"/>
        <v>0</v>
      </c>
      <c r="K299" s="21">
        <f t="shared" si="63"/>
        <v>0</v>
      </c>
      <c r="L299" s="21">
        <f t="shared" si="64"/>
        <v>0</v>
      </c>
      <c r="M299" s="21">
        <f t="shared" ca="1" si="58"/>
        <v>-0.16354160685011057</v>
      </c>
      <c r="N299" s="21">
        <f t="shared" ca="1" si="65"/>
        <v>0</v>
      </c>
      <c r="O299" s="116">
        <f t="shared" ca="1" si="66"/>
        <v>0</v>
      </c>
      <c r="P299" s="21">
        <f t="shared" ca="1" si="67"/>
        <v>0</v>
      </c>
      <c r="Q299" s="21">
        <f t="shared" ca="1" si="68"/>
        <v>0</v>
      </c>
      <c r="R299">
        <f t="shared" ca="1" si="59"/>
        <v>0.16354160685011057</v>
      </c>
    </row>
    <row r="300" spans="1:18" x14ac:dyDescent="0.2">
      <c r="A300" s="113"/>
      <c r="B300" s="113"/>
      <c r="C300" s="113"/>
      <c r="D300" s="115">
        <f t="shared" si="56"/>
        <v>0</v>
      </c>
      <c r="E300" s="115">
        <f t="shared" si="56"/>
        <v>0</v>
      </c>
      <c r="F300" s="21">
        <f t="shared" si="57"/>
        <v>0</v>
      </c>
      <c r="G300" s="21">
        <f t="shared" si="57"/>
        <v>0</v>
      </c>
      <c r="H300" s="21">
        <f t="shared" si="60"/>
        <v>0</v>
      </c>
      <c r="I300" s="21">
        <f t="shared" si="61"/>
        <v>0</v>
      </c>
      <c r="J300" s="21">
        <f t="shared" si="62"/>
        <v>0</v>
      </c>
      <c r="K300" s="21">
        <f t="shared" si="63"/>
        <v>0</v>
      </c>
      <c r="L300" s="21">
        <f t="shared" si="64"/>
        <v>0</v>
      </c>
      <c r="M300" s="21">
        <f t="shared" ca="1" si="58"/>
        <v>-0.16354160685011057</v>
      </c>
      <c r="N300" s="21">
        <f t="shared" ca="1" si="65"/>
        <v>0</v>
      </c>
      <c r="O300" s="116">
        <f t="shared" ca="1" si="66"/>
        <v>0</v>
      </c>
      <c r="P300" s="21">
        <f t="shared" ca="1" si="67"/>
        <v>0</v>
      </c>
      <c r="Q300" s="21">
        <f t="shared" ca="1" si="68"/>
        <v>0</v>
      </c>
      <c r="R300">
        <f t="shared" ca="1" si="59"/>
        <v>0.16354160685011057</v>
      </c>
    </row>
    <row r="301" spans="1:18" x14ac:dyDescent="0.2">
      <c r="A301" s="113"/>
      <c r="B301" s="113"/>
      <c r="C301" s="113"/>
      <c r="D301" s="115">
        <f t="shared" si="56"/>
        <v>0</v>
      </c>
      <c r="E301" s="115">
        <f t="shared" si="56"/>
        <v>0</v>
      </c>
      <c r="F301" s="21">
        <f t="shared" si="57"/>
        <v>0</v>
      </c>
      <c r="G301" s="21">
        <f t="shared" si="57"/>
        <v>0</v>
      </c>
      <c r="H301" s="21">
        <f t="shared" si="60"/>
        <v>0</v>
      </c>
      <c r="I301" s="21">
        <f t="shared" si="61"/>
        <v>0</v>
      </c>
      <c r="J301" s="21">
        <f t="shared" si="62"/>
        <v>0</v>
      </c>
      <c r="K301" s="21">
        <f t="shared" si="63"/>
        <v>0</v>
      </c>
      <c r="L301" s="21">
        <f t="shared" si="64"/>
        <v>0</v>
      </c>
      <c r="M301" s="21">
        <f t="shared" ca="1" si="58"/>
        <v>-0.16354160685011057</v>
      </c>
      <c r="N301" s="21">
        <f t="shared" ca="1" si="65"/>
        <v>0</v>
      </c>
      <c r="O301" s="116">
        <f t="shared" ca="1" si="66"/>
        <v>0</v>
      </c>
      <c r="P301" s="21">
        <f t="shared" ca="1" si="67"/>
        <v>0</v>
      </c>
      <c r="Q301" s="21">
        <f t="shared" ca="1" si="68"/>
        <v>0</v>
      </c>
      <c r="R301">
        <f t="shared" ca="1" si="59"/>
        <v>0.16354160685011057</v>
      </c>
    </row>
    <row r="302" spans="1:18" x14ac:dyDescent="0.2">
      <c r="A302" s="113"/>
      <c r="B302" s="113"/>
      <c r="C302" s="113"/>
      <c r="D302" s="115">
        <f t="shared" si="56"/>
        <v>0</v>
      </c>
      <c r="E302" s="115">
        <f t="shared" si="56"/>
        <v>0</v>
      </c>
      <c r="F302" s="21">
        <f t="shared" si="57"/>
        <v>0</v>
      </c>
      <c r="G302" s="21">
        <f t="shared" si="57"/>
        <v>0</v>
      </c>
      <c r="H302" s="21">
        <f t="shared" si="60"/>
        <v>0</v>
      </c>
      <c r="I302" s="21">
        <f t="shared" si="61"/>
        <v>0</v>
      </c>
      <c r="J302" s="21">
        <f t="shared" si="62"/>
        <v>0</v>
      </c>
      <c r="K302" s="21">
        <f t="shared" si="63"/>
        <v>0</v>
      </c>
      <c r="L302" s="21">
        <f t="shared" si="64"/>
        <v>0</v>
      </c>
      <c r="M302" s="21">
        <f t="shared" ca="1" si="58"/>
        <v>-0.16354160685011057</v>
      </c>
      <c r="N302" s="21">
        <f t="shared" ca="1" si="65"/>
        <v>0</v>
      </c>
      <c r="O302" s="116">
        <f t="shared" ca="1" si="66"/>
        <v>0</v>
      </c>
      <c r="P302" s="21">
        <f t="shared" ca="1" si="67"/>
        <v>0</v>
      </c>
      <c r="Q302" s="21">
        <f t="shared" ca="1" si="68"/>
        <v>0</v>
      </c>
      <c r="R302">
        <f t="shared" ca="1" si="59"/>
        <v>0.16354160685011057</v>
      </c>
    </row>
    <row r="303" spans="1:18" x14ac:dyDescent="0.2">
      <c r="A303" s="113"/>
      <c r="B303" s="113"/>
      <c r="C303" s="113"/>
      <c r="D303" s="115">
        <f t="shared" si="56"/>
        <v>0</v>
      </c>
      <c r="E303" s="115">
        <f t="shared" si="56"/>
        <v>0</v>
      </c>
      <c r="F303" s="21">
        <f t="shared" si="57"/>
        <v>0</v>
      </c>
      <c r="G303" s="21">
        <f t="shared" si="57"/>
        <v>0</v>
      </c>
      <c r="H303" s="21">
        <f t="shared" si="60"/>
        <v>0</v>
      </c>
      <c r="I303" s="21">
        <f t="shared" si="61"/>
        <v>0</v>
      </c>
      <c r="J303" s="21">
        <f t="shared" si="62"/>
        <v>0</v>
      </c>
      <c r="K303" s="21">
        <f t="shared" si="63"/>
        <v>0</v>
      </c>
      <c r="L303" s="21">
        <f t="shared" si="64"/>
        <v>0</v>
      </c>
      <c r="M303" s="21">
        <f t="shared" ca="1" si="58"/>
        <v>-0.16354160685011057</v>
      </c>
      <c r="N303" s="21">
        <f t="shared" ca="1" si="65"/>
        <v>0</v>
      </c>
      <c r="O303" s="116">
        <f t="shared" ca="1" si="66"/>
        <v>0</v>
      </c>
      <c r="P303" s="21">
        <f t="shared" ca="1" si="67"/>
        <v>0</v>
      </c>
      <c r="Q303" s="21">
        <f t="shared" ca="1" si="68"/>
        <v>0</v>
      </c>
      <c r="R303">
        <f t="shared" ca="1" si="59"/>
        <v>0.16354160685011057</v>
      </c>
    </row>
    <row r="304" spans="1:18" x14ac:dyDescent="0.2">
      <c r="A304" s="113"/>
      <c r="B304" s="113"/>
      <c r="C304" s="113"/>
      <c r="D304" s="115">
        <f t="shared" si="56"/>
        <v>0</v>
      </c>
      <c r="E304" s="115">
        <f t="shared" si="56"/>
        <v>0</v>
      </c>
      <c r="F304" s="21">
        <f t="shared" si="57"/>
        <v>0</v>
      </c>
      <c r="G304" s="21">
        <f t="shared" si="57"/>
        <v>0</v>
      </c>
      <c r="H304" s="21">
        <f t="shared" si="60"/>
        <v>0</v>
      </c>
      <c r="I304" s="21">
        <f t="shared" si="61"/>
        <v>0</v>
      </c>
      <c r="J304" s="21">
        <f t="shared" si="62"/>
        <v>0</v>
      </c>
      <c r="K304" s="21">
        <f t="shared" si="63"/>
        <v>0</v>
      </c>
      <c r="L304" s="21">
        <f t="shared" si="64"/>
        <v>0</v>
      </c>
      <c r="M304" s="21">
        <f t="shared" ca="1" si="58"/>
        <v>-0.16354160685011057</v>
      </c>
      <c r="N304" s="21">
        <f t="shared" ca="1" si="65"/>
        <v>0</v>
      </c>
      <c r="O304" s="116">
        <f t="shared" ca="1" si="66"/>
        <v>0</v>
      </c>
      <c r="P304" s="21">
        <f t="shared" ca="1" si="67"/>
        <v>0</v>
      </c>
      <c r="Q304" s="21">
        <f t="shared" ca="1" si="68"/>
        <v>0</v>
      </c>
      <c r="R304">
        <f t="shared" ca="1" si="59"/>
        <v>0.16354160685011057</v>
      </c>
    </row>
    <row r="305" spans="1:18" x14ac:dyDescent="0.2">
      <c r="A305" s="113"/>
      <c r="B305" s="113"/>
      <c r="C305" s="113"/>
      <c r="D305" s="115">
        <f t="shared" si="56"/>
        <v>0</v>
      </c>
      <c r="E305" s="115">
        <f t="shared" si="56"/>
        <v>0</v>
      </c>
      <c r="F305" s="21">
        <f t="shared" si="57"/>
        <v>0</v>
      </c>
      <c r="G305" s="21">
        <f t="shared" si="57"/>
        <v>0</v>
      </c>
      <c r="H305" s="21">
        <f t="shared" si="60"/>
        <v>0</v>
      </c>
      <c r="I305" s="21">
        <f t="shared" si="61"/>
        <v>0</v>
      </c>
      <c r="J305" s="21">
        <f t="shared" si="62"/>
        <v>0</v>
      </c>
      <c r="K305" s="21">
        <f t="shared" si="63"/>
        <v>0</v>
      </c>
      <c r="L305" s="21">
        <f t="shared" si="64"/>
        <v>0</v>
      </c>
      <c r="M305" s="21">
        <f t="shared" ca="1" si="58"/>
        <v>-0.16354160685011057</v>
      </c>
      <c r="N305" s="21">
        <f t="shared" ca="1" si="65"/>
        <v>0</v>
      </c>
      <c r="O305" s="116">
        <f t="shared" ca="1" si="66"/>
        <v>0</v>
      </c>
      <c r="P305" s="21">
        <f t="shared" ca="1" si="67"/>
        <v>0</v>
      </c>
      <c r="Q305" s="21">
        <f t="shared" ca="1" si="68"/>
        <v>0</v>
      </c>
      <c r="R305">
        <f t="shared" ca="1" si="59"/>
        <v>0.16354160685011057</v>
      </c>
    </row>
    <row r="306" spans="1:18" x14ac:dyDescent="0.2">
      <c r="A306" s="113"/>
      <c r="B306" s="113"/>
      <c r="C306" s="113"/>
      <c r="D306" s="115">
        <f t="shared" si="56"/>
        <v>0</v>
      </c>
      <c r="E306" s="115">
        <f t="shared" si="56"/>
        <v>0</v>
      </c>
      <c r="F306" s="21">
        <f t="shared" si="57"/>
        <v>0</v>
      </c>
      <c r="G306" s="21">
        <f t="shared" si="57"/>
        <v>0</v>
      </c>
      <c r="H306" s="21">
        <f t="shared" si="60"/>
        <v>0</v>
      </c>
      <c r="I306" s="21">
        <f t="shared" si="61"/>
        <v>0</v>
      </c>
      <c r="J306" s="21">
        <f t="shared" si="62"/>
        <v>0</v>
      </c>
      <c r="K306" s="21">
        <f t="shared" si="63"/>
        <v>0</v>
      </c>
      <c r="L306" s="21">
        <f t="shared" si="64"/>
        <v>0</v>
      </c>
      <c r="M306" s="21">
        <f t="shared" ca="1" si="58"/>
        <v>-0.16354160685011057</v>
      </c>
      <c r="N306" s="21">
        <f t="shared" ca="1" si="65"/>
        <v>0</v>
      </c>
      <c r="O306" s="116">
        <f t="shared" ca="1" si="66"/>
        <v>0</v>
      </c>
      <c r="P306" s="21">
        <f t="shared" ca="1" si="67"/>
        <v>0</v>
      </c>
      <c r="Q306" s="21">
        <f t="shared" ca="1" si="68"/>
        <v>0</v>
      </c>
      <c r="R306">
        <f t="shared" ca="1" si="59"/>
        <v>0.16354160685011057</v>
      </c>
    </row>
    <row r="307" spans="1:18" x14ac:dyDescent="0.2">
      <c r="A307" s="113"/>
      <c r="B307" s="113"/>
      <c r="C307" s="113"/>
      <c r="D307" s="115">
        <f t="shared" si="56"/>
        <v>0</v>
      </c>
      <c r="E307" s="115">
        <f t="shared" si="56"/>
        <v>0</v>
      </c>
      <c r="F307" s="21">
        <f t="shared" si="57"/>
        <v>0</v>
      </c>
      <c r="G307" s="21">
        <f t="shared" si="57"/>
        <v>0</v>
      </c>
      <c r="H307" s="21">
        <f t="shared" si="60"/>
        <v>0</v>
      </c>
      <c r="I307" s="21">
        <f t="shared" si="61"/>
        <v>0</v>
      </c>
      <c r="J307" s="21">
        <f t="shared" si="62"/>
        <v>0</v>
      </c>
      <c r="K307" s="21">
        <f t="shared" si="63"/>
        <v>0</v>
      </c>
      <c r="L307" s="21">
        <f t="shared" si="64"/>
        <v>0</v>
      </c>
      <c r="M307" s="21">
        <f t="shared" ca="1" si="58"/>
        <v>-0.16354160685011057</v>
      </c>
      <c r="N307" s="21">
        <f t="shared" ca="1" si="65"/>
        <v>0</v>
      </c>
      <c r="O307" s="116">
        <f t="shared" ca="1" si="66"/>
        <v>0</v>
      </c>
      <c r="P307" s="21">
        <f t="shared" ca="1" si="67"/>
        <v>0</v>
      </c>
      <c r="Q307" s="21">
        <f t="shared" ca="1" si="68"/>
        <v>0</v>
      </c>
      <c r="R307">
        <f t="shared" ca="1" si="59"/>
        <v>0.16354160685011057</v>
      </c>
    </row>
    <row r="308" spans="1:18" x14ac:dyDescent="0.2">
      <c r="A308" s="113"/>
      <c r="B308" s="113"/>
      <c r="C308" s="113"/>
      <c r="D308" s="115">
        <f t="shared" si="56"/>
        <v>0</v>
      </c>
      <c r="E308" s="115">
        <f t="shared" si="56"/>
        <v>0</v>
      </c>
      <c r="F308" s="21">
        <f t="shared" si="57"/>
        <v>0</v>
      </c>
      <c r="G308" s="21">
        <f t="shared" si="57"/>
        <v>0</v>
      </c>
      <c r="H308" s="21">
        <f t="shared" si="60"/>
        <v>0</v>
      </c>
      <c r="I308" s="21">
        <f t="shared" si="61"/>
        <v>0</v>
      </c>
      <c r="J308" s="21">
        <f t="shared" si="62"/>
        <v>0</v>
      </c>
      <c r="K308" s="21">
        <f t="shared" si="63"/>
        <v>0</v>
      </c>
      <c r="L308" s="21">
        <f t="shared" si="64"/>
        <v>0</v>
      </c>
      <c r="M308" s="21">
        <f t="shared" ca="1" si="58"/>
        <v>-0.16354160685011057</v>
      </c>
      <c r="N308" s="21">
        <f t="shared" ca="1" si="65"/>
        <v>0</v>
      </c>
      <c r="O308" s="116">
        <f t="shared" ca="1" si="66"/>
        <v>0</v>
      </c>
      <c r="P308" s="21">
        <f t="shared" ca="1" si="67"/>
        <v>0</v>
      </c>
      <c r="Q308" s="21">
        <f t="shared" ca="1" si="68"/>
        <v>0</v>
      </c>
      <c r="R308">
        <f t="shared" ca="1" si="59"/>
        <v>0.16354160685011057</v>
      </c>
    </row>
    <row r="309" spans="1:18" x14ac:dyDescent="0.2">
      <c r="A309" s="113"/>
      <c r="B309" s="113"/>
      <c r="C309" s="113"/>
      <c r="D309" s="115">
        <f t="shared" si="56"/>
        <v>0</v>
      </c>
      <c r="E309" s="115">
        <f t="shared" si="56"/>
        <v>0</v>
      </c>
      <c r="F309" s="21">
        <f t="shared" si="57"/>
        <v>0</v>
      </c>
      <c r="G309" s="21">
        <f t="shared" si="57"/>
        <v>0</v>
      </c>
      <c r="H309" s="21">
        <f t="shared" si="60"/>
        <v>0</v>
      </c>
      <c r="I309" s="21">
        <f t="shared" si="61"/>
        <v>0</v>
      </c>
      <c r="J309" s="21">
        <f t="shared" si="62"/>
        <v>0</v>
      </c>
      <c r="K309" s="21">
        <f t="shared" si="63"/>
        <v>0</v>
      </c>
      <c r="L309" s="21">
        <f t="shared" si="64"/>
        <v>0</v>
      </c>
      <c r="M309" s="21">
        <f t="shared" ca="1" si="58"/>
        <v>-0.16354160685011057</v>
      </c>
      <c r="N309" s="21">
        <f t="shared" ca="1" si="65"/>
        <v>0</v>
      </c>
      <c r="O309" s="116">
        <f t="shared" ca="1" si="66"/>
        <v>0</v>
      </c>
      <c r="P309" s="21">
        <f t="shared" ca="1" si="67"/>
        <v>0</v>
      </c>
      <c r="Q309" s="21">
        <f t="shared" ca="1" si="68"/>
        <v>0</v>
      </c>
      <c r="R309">
        <f t="shared" ca="1" si="59"/>
        <v>0.16354160685011057</v>
      </c>
    </row>
    <row r="310" spans="1:18" x14ac:dyDescent="0.2">
      <c r="A310" s="113"/>
      <c r="B310" s="113"/>
      <c r="C310" s="113"/>
      <c r="D310" s="115">
        <f t="shared" si="56"/>
        <v>0</v>
      </c>
      <c r="E310" s="115">
        <f t="shared" si="56"/>
        <v>0</v>
      </c>
      <c r="F310" s="21">
        <f t="shared" si="57"/>
        <v>0</v>
      </c>
      <c r="G310" s="21">
        <f t="shared" si="57"/>
        <v>0</v>
      </c>
      <c r="H310" s="21">
        <f t="shared" si="60"/>
        <v>0</v>
      </c>
      <c r="I310" s="21">
        <f t="shared" si="61"/>
        <v>0</v>
      </c>
      <c r="J310" s="21">
        <f t="shared" si="62"/>
        <v>0</v>
      </c>
      <c r="K310" s="21">
        <f t="shared" si="63"/>
        <v>0</v>
      </c>
      <c r="L310" s="21">
        <f t="shared" si="64"/>
        <v>0</v>
      </c>
      <c r="M310" s="21">
        <f t="shared" ca="1" si="58"/>
        <v>-0.16354160685011057</v>
      </c>
      <c r="N310" s="21">
        <f t="shared" ca="1" si="65"/>
        <v>0</v>
      </c>
      <c r="O310" s="116">
        <f t="shared" ca="1" si="66"/>
        <v>0</v>
      </c>
      <c r="P310" s="21">
        <f t="shared" ca="1" si="67"/>
        <v>0</v>
      </c>
      <c r="Q310" s="21">
        <f t="shared" ca="1" si="68"/>
        <v>0</v>
      </c>
      <c r="R310">
        <f t="shared" ca="1" si="59"/>
        <v>0.16354160685011057</v>
      </c>
    </row>
    <row r="311" spans="1:18" x14ac:dyDescent="0.2">
      <c r="A311" s="113"/>
      <c r="B311" s="113"/>
      <c r="C311" s="113"/>
      <c r="D311" s="115">
        <f t="shared" si="56"/>
        <v>0</v>
      </c>
      <c r="E311" s="115">
        <f t="shared" si="56"/>
        <v>0</v>
      </c>
      <c r="F311" s="21">
        <f t="shared" si="57"/>
        <v>0</v>
      </c>
      <c r="G311" s="21">
        <f t="shared" si="57"/>
        <v>0</v>
      </c>
      <c r="H311" s="21">
        <f t="shared" si="60"/>
        <v>0</v>
      </c>
      <c r="I311" s="21">
        <f t="shared" si="61"/>
        <v>0</v>
      </c>
      <c r="J311" s="21">
        <f t="shared" si="62"/>
        <v>0</v>
      </c>
      <c r="K311" s="21">
        <f t="shared" si="63"/>
        <v>0</v>
      </c>
      <c r="L311" s="21">
        <f t="shared" si="64"/>
        <v>0</v>
      </c>
      <c r="M311" s="21">
        <f t="shared" ca="1" si="58"/>
        <v>-0.16354160685011057</v>
      </c>
      <c r="N311" s="21">
        <f t="shared" ca="1" si="65"/>
        <v>0</v>
      </c>
      <c r="O311" s="116">
        <f t="shared" ca="1" si="66"/>
        <v>0</v>
      </c>
      <c r="P311" s="21">
        <f t="shared" ca="1" si="67"/>
        <v>0</v>
      </c>
      <c r="Q311" s="21">
        <f t="shared" ca="1" si="68"/>
        <v>0</v>
      </c>
      <c r="R311">
        <f t="shared" ca="1" si="59"/>
        <v>0.16354160685011057</v>
      </c>
    </row>
    <row r="312" spans="1:18" x14ac:dyDescent="0.2">
      <c r="A312" s="113"/>
      <c r="B312" s="113"/>
      <c r="C312" s="113"/>
      <c r="D312" s="115">
        <f t="shared" si="56"/>
        <v>0</v>
      </c>
      <c r="E312" s="115">
        <f t="shared" si="56"/>
        <v>0</v>
      </c>
      <c r="F312" s="21">
        <f t="shared" si="57"/>
        <v>0</v>
      </c>
      <c r="G312" s="21">
        <f t="shared" si="57"/>
        <v>0</v>
      </c>
      <c r="H312" s="21">
        <f t="shared" si="60"/>
        <v>0</v>
      </c>
      <c r="I312" s="21">
        <f t="shared" si="61"/>
        <v>0</v>
      </c>
      <c r="J312" s="21">
        <f t="shared" si="62"/>
        <v>0</v>
      </c>
      <c r="K312" s="21">
        <f t="shared" si="63"/>
        <v>0</v>
      </c>
      <c r="L312" s="21">
        <f t="shared" si="64"/>
        <v>0</v>
      </c>
      <c r="M312" s="21">
        <f t="shared" ca="1" si="58"/>
        <v>-0.16354160685011057</v>
      </c>
      <c r="N312" s="21">
        <f t="shared" ca="1" si="65"/>
        <v>0</v>
      </c>
      <c r="O312" s="116">
        <f t="shared" ca="1" si="66"/>
        <v>0</v>
      </c>
      <c r="P312" s="21">
        <f t="shared" ca="1" si="67"/>
        <v>0</v>
      </c>
      <c r="Q312" s="21">
        <f t="shared" ca="1" si="68"/>
        <v>0</v>
      </c>
      <c r="R312">
        <f t="shared" ca="1" si="59"/>
        <v>0.16354160685011057</v>
      </c>
    </row>
    <row r="313" spans="1:18" x14ac:dyDescent="0.2">
      <c r="A313" s="113"/>
      <c r="B313" s="113"/>
      <c r="C313" s="113"/>
      <c r="D313" s="115">
        <f t="shared" si="56"/>
        <v>0</v>
      </c>
      <c r="E313" s="115">
        <f t="shared" si="56"/>
        <v>0</v>
      </c>
      <c r="F313" s="21">
        <f t="shared" si="57"/>
        <v>0</v>
      </c>
      <c r="G313" s="21">
        <f t="shared" si="57"/>
        <v>0</v>
      </c>
      <c r="H313" s="21">
        <f t="shared" si="60"/>
        <v>0</v>
      </c>
      <c r="I313" s="21">
        <f t="shared" si="61"/>
        <v>0</v>
      </c>
      <c r="J313" s="21">
        <f t="shared" si="62"/>
        <v>0</v>
      </c>
      <c r="K313" s="21">
        <f t="shared" si="63"/>
        <v>0</v>
      </c>
      <c r="L313" s="21">
        <f t="shared" si="64"/>
        <v>0</v>
      </c>
      <c r="M313" s="21">
        <f t="shared" ca="1" si="58"/>
        <v>-0.16354160685011057</v>
      </c>
      <c r="N313" s="21">
        <f t="shared" ca="1" si="65"/>
        <v>0</v>
      </c>
      <c r="O313" s="116">
        <f t="shared" ca="1" si="66"/>
        <v>0</v>
      </c>
      <c r="P313" s="21">
        <f t="shared" ca="1" si="67"/>
        <v>0</v>
      </c>
      <c r="Q313" s="21">
        <f t="shared" ca="1" si="68"/>
        <v>0</v>
      </c>
      <c r="R313">
        <f t="shared" ca="1" si="59"/>
        <v>0.16354160685011057</v>
      </c>
    </row>
    <row r="314" spans="1:18" x14ac:dyDescent="0.2">
      <c r="A314" s="113"/>
      <c r="B314" s="113"/>
      <c r="C314" s="113"/>
      <c r="D314" s="115">
        <f t="shared" si="56"/>
        <v>0</v>
      </c>
      <c r="E314" s="115">
        <f t="shared" si="56"/>
        <v>0</v>
      </c>
      <c r="F314" s="21">
        <f t="shared" si="57"/>
        <v>0</v>
      </c>
      <c r="G314" s="21">
        <f t="shared" si="57"/>
        <v>0</v>
      </c>
      <c r="H314" s="21">
        <f t="shared" si="60"/>
        <v>0</v>
      </c>
      <c r="I314" s="21">
        <f t="shared" si="61"/>
        <v>0</v>
      </c>
      <c r="J314" s="21">
        <f t="shared" si="62"/>
        <v>0</v>
      </c>
      <c r="K314" s="21">
        <f t="shared" si="63"/>
        <v>0</v>
      </c>
      <c r="L314" s="21">
        <f t="shared" si="64"/>
        <v>0</v>
      </c>
      <c r="M314" s="21">
        <f t="shared" ca="1" si="58"/>
        <v>-0.16354160685011057</v>
      </c>
      <c r="N314" s="21">
        <f t="shared" ca="1" si="65"/>
        <v>0</v>
      </c>
      <c r="O314" s="116">
        <f t="shared" ca="1" si="66"/>
        <v>0</v>
      </c>
      <c r="P314" s="21">
        <f t="shared" ca="1" si="67"/>
        <v>0</v>
      </c>
      <c r="Q314" s="21">
        <f t="shared" ca="1" si="68"/>
        <v>0</v>
      </c>
      <c r="R314">
        <f t="shared" ca="1" si="59"/>
        <v>0.16354160685011057</v>
      </c>
    </row>
    <row r="315" spans="1:18" x14ac:dyDescent="0.2">
      <c r="A315" s="113"/>
      <c r="B315" s="113"/>
      <c r="C315" s="113"/>
      <c r="D315" s="115">
        <f t="shared" si="56"/>
        <v>0</v>
      </c>
      <c r="E315" s="115">
        <f t="shared" si="56"/>
        <v>0</v>
      </c>
      <c r="F315" s="21">
        <f t="shared" si="57"/>
        <v>0</v>
      </c>
      <c r="G315" s="21">
        <f t="shared" si="57"/>
        <v>0</v>
      </c>
      <c r="H315" s="21">
        <f t="shared" si="60"/>
        <v>0</v>
      </c>
      <c r="I315" s="21">
        <f t="shared" si="61"/>
        <v>0</v>
      </c>
      <c r="J315" s="21">
        <f t="shared" si="62"/>
        <v>0</v>
      </c>
      <c r="K315" s="21">
        <f t="shared" si="63"/>
        <v>0</v>
      </c>
      <c r="L315" s="21">
        <f t="shared" si="64"/>
        <v>0</v>
      </c>
      <c r="M315" s="21">
        <f t="shared" ca="1" si="58"/>
        <v>-0.16354160685011057</v>
      </c>
      <c r="N315" s="21">
        <f t="shared" ca="1" si="65"/>
        <v>0</v>
      </c>
      <c r="O315" s="116">
        <f t="shared" ca="1" si="66"/>
        <v>0</v>
      </c>
      <c r="P315" s="21">
        <f t="shared" ca="1" si="67"/>
        <v>0</v>
      </c>
      <c r="Q315" s="21">
        <f t="shared" ca="1" si="68"/>
        <v>0</v>
      </c>
      <c r="R315">
        <f t="shared" ca="1" si="59"/>
        <v>0.16354160685011057</v>
      </c>
    </row>
    <row r="316" spans="1:18" x14ac:dyDescent="0.2">
      <c r="A316" s="113"/>
      <c r="B316" s="113"/>
      <c r="C316" s="113"/>
      <c r="D316" s="115">
        <f t="shared" si="56"/>
        <v>0</v>
      </c>
      <c r="E316" s="115">
        <f t="shared" si="56"/>
        <v>0</v>
      </c>
      <c r="F316" s="21">
        <f t="shared" si="57"/>
        <v>0</v>
      </c>
      <c r="G316" s="21">
        <f t="shared" si="57"/>
        <v>0</v>
      </c>
      <c r="H316" s="21">
        <f t="shared" si="60"/>
        <v>0</v>
      </c>
      <c r="I316" s="21">
        <f t="shared" si="61"/>
        <v>0</v>
      </c>
      <c r="J316" s="21">
        <f t="shared" si="62"/>
        <v>0</v>
      </c>
      <c r="K316" s="21">
        <f t="shared" si="63"/>
        <v>0</v>
      </c>
      <c r="L316" s="21">
        <f t="shared" si="64"/>
        <v>0</v>
      </c>
      <c r="M316" s="21">
        <f t="shared" ca="1" si="58"/>
        <v>-0.16354160685011057</v>
      </c>
      <c r="N316" s="21">
        <f t="shared" ca="1" si="65"/>
        <v>0</v>
      </c>
      <c r="O316" s="116">
        <f t="shared" ca="1" si="66"/>
        <v>0</v>
      </c>
      <c r="P316" s="21">
        <f t="shared" ca="1" si="67"/>
        <v>0</v>
      </c>
      <c r="Q316" s="21">
        <f t="shared" ca="1" si="68"/>
        <v>0</v>
      </c>
      <c r="R316">
        <f t="shared" ca="1" si="59"/>
        <v>0.16354160685011057</v>
      </c>
    </row>
    <row r="317" spans="1:18" x14ac:dyDescent="0.2">
      <c r="A317" s="113"/>
      <c r="B317" s="113"/>
      <c r="C317" s="113"/>
      <c r="D317" s="115">
        <f t="shared" si="56"/>
        <v>0</v>
      </c>
      <c r="E317" s="115">
        <f t="shared" si="56"/>
        <v>0</v>
      </c>
      <c r="F317" s="21">
        <f t="shared" si="57"/>
        <v>0</v>
      </c>
      <c r="G317" s="21">
        <f t="shared" si="57"/>
        <v>0</v>
      </c>
      <c r="H317" s="21">
        <f t="shared" si="60"/>
        <v>0</v>
      </c>
      <c r="I317" s="21">
        <f t="shared" si="61"/>
        <v>0</v>
      </c>
      <c r="J317" s="21">
        <f t="shared" si="62"/>
        <v>0</v>
      </c>
      <c r="K317" s="21">
        <f t="shared" si="63"/>
        <v>0</v>
      </c>
      <c r="L317" s="21">
        <f t="shared" si="64"/>
        <v>0</v>
      </c>
      <c r="M317" s="21">
        <f t="shared" ca="1" si="58"/>
        <v>-0.16354160685011057</v>
      </c>
      <c r="N317" s="21">
        <f t="shared" ca="1" si="65"/>
        <v>0</v>
      </c>
      <c r="O317" s="116">
        <f t="shared" ca="1" si="66"/>
        <v>0</v>
      </c>
      <c r="P317" s="21">
        <f t="shared" ca="1" si="67"/>
        <v>0</v>
      </c>
      <c r="Q317" s="21">
        <f t="shared" ca="1" si="68"/>
        <v>0</v>
      </c>
      <c r="R317">
        <f t="shared" ca="1" si="59"/>
        <v>0.16354160685011057</v>
      </c>
    </row>
    <row r="318" spans="1:18" x14ac:dyDescent="0.2">
      <c r="A318" s="113"/>
      <c r="B318" s="113"/>
      <c r="C318" s="113"/>
      <c r="D318" s="115">
        <f t="shared" si="56"/>
        <v>0</v>
      </c>
      <c r="E318" s="115">
        <f t="shared" si="56"/>
        <v>0</v>
      </c>
      <c r="F318" s="21">
        <f t="shared" si="57"/>
        <v>0</v>
      </c>
      <c r="G318" s="21">
        <f t="shared" si="57"/>
        <v>0</v>
      </c>
      <c r="H318" s="21">
        <f t="shared" si="60"/>
        <v>0</v>
      </c>
      <c r="I318" s="21">
        <f t="shared" si="61"/>
        <v>0</v>
      </c>
      <c r="J318" s="21">
        <f t="shared" si="62"/>
        <v>0</v>
      </c>
      <c r="K318" s="21">
        <f t="shared" si="63"/>
        <v>0</v>
      </c>
      <c r="L318" s="21">
        <f t="shared" si="64"/>
        <v>0</v>
      </c>
      <c r="M318" s="21">
        <f t="shared" ca="1" si="58"/>
        <v>-0.16354160685011057</v>
      </c>
      <c r="N318" s="21">
        <f t="shared" ca="1" si="65"/>
        <v>0</v>
      </c>
      <c r="O318" s="116">
        <f t="shared" ca="1" si="66"/>
        <v>0</v>
      </c>
      <c r="P318" s="21">
        <f t="shared" ca="1" si="67"/>
        <v>0</v>
      </c>
      <c r="Q318" s="21">
        <f t="shared" ca="1" si="68"/>
        <v>0</v>
      </c>
      <c r="R318">
        <f t="shared" ca="1" si="59"/>
        <v>0.16354160685011057</v>
      </c>
    </row>
    <row r="319" spans="1:18" x14ac:dyDescent="0.2">
      <c r="A319" s="113"/>
      <c r="B319" s="113"/>
      <c r="C319" s="113"/>
      <c r="D319" s="115">
        <f t="shared" si="56"/>
        <v>0</v>
      </c>
      <c r="E319" s="115">
        <f t="shared" si="56"/>
        <v>0</v>
      </c>
      <c r="F319" s="21">
        <f t="shared" si="57"/>
        <v>0</v>
      </c>
      <c r="G319" s="21">
        <f t="shared" si="57"/>
        <v>0</v>
      </c>
      <c r="H319" s="21">
        <f t="shared" si="60"/>
        <v>0</v>
      </c>
      <c r="I319" s="21">
        <f t="shared" si="61"/>
        <v>0</v>
      </c>
      <c r="J319" s="21">
        <f t="shared" si="62"/>
        <v>0</v>
      </c>
      <c r="K319" s="21">
        <f t="shared" si="63"/>
        <v>0</v>
      </c>
      <c r="L319" s="21">
        <f t="shared" si="64"/>
        <v>0</v>
      </c>
      <c r="M319" s="21">
        <f t="shared" ca="1" si="58"/>
        <v>-0.16354160685011057</v>
      </c>
      <c r="N319" s="21">
        <f t="shared" ca="1" si="65"/>
        <v>0</v>
      </c>
      <c r="O319" s="116">
        <f t="shared" ca="1" si="66"/>
        <v>0</v>
      </c>
      <c r="P319" s="21">
        <f t="shared" ca="1" si="67"/>
        <v>0</v>
      </c>
      <c r="Q319" s="21">
        <f t="shared" ca="1" si="68"/>
        <v>0</v>
      </c>
      <c r="R319">
        <f t="shared" ca="1" si="59"/>
        <v>0.16354160685011057</v>
      </c>
    </row>
    <row r="320" spans="1:18" x14ac:dyDescent="0.2">
      <c r="A320" s="113"/>
      <c r="B320" s="113"/>
      <c r="C320" s="113"/>
      <c r="D320" s="115">
        <f t="shared" si="56"/>
        <v>0</v>
      </c>
      <c r="E320" s="115">
        <f t="shared" si="56"/>
        <v>0</v>
      </c>
      <c r="F320" s="21">
        <f t="shared" si="57"/>
        <v>0</v>
      </c>
      <c r="G320" s="21">
        <f t="shared" si="57"/>
        <v>0</v>
      </c>
      <c r="H320" s="21">
        <f t="shared" si="60"/>
        <v>0</v>
      </c>
      <c r="I320" s="21">
        <f t="shared" si="61"/>
        <v>0</v>
      </c>
      <c r="J320" s="21">
        <f t="shared" si="62"/>
        <v>0</v>
      </c>
      <c r="K320" s="21">
        <f t="shared" si="63"/>
        <v>0</v>
      </c>
      <c r="L320" s="21">
        <f t="shared" si="64"/>
        <v>0</v>
      </c>
      <c r="M320" s="21">
        <f t="shared" ca="1" si="58"/>
        <v>-0.16354160685011057</v>
      </c>
      <c r="N320" s="21">
        <f t="shared" ca="1" si="65"/>
        <v>0</v>
      </c>
      <c r="O320" s="116">
        <f t="shared" ca="1" si="66"/>
        <v>0</v>
      </c>
      <c r="P320" s="21">
        <f t="shared" ca="1" si="67"/>
        <v>0</v>
      </c>
      <c r="Q320" s="21">
        <f t="shared" ca="1" si="68"/>
        <v>0</v>
      </c>
      <c r="R320">
        <f t="shared" ca="1" si="59"/>
        <v>0.16354160685011057</v>
      </c>
    </row>
    <row r="321" spans="1:18" x14ac:dyDescent="0.2">
      <c r="A321" s="113"/>
      <c r="B321" s="113"/>
      <c r="C321" s="113"/>
      <c r="D321" s="115">
        <f t="shared" si="56"/>
        <v>0</v>
      </c>
      <c r="E321" s="115">
        <f t="shared" si="56"/>
        <v>0</v>
      </c>
      <c r="F321" s="21">
        <f t="shared" si="57"/>
        <v>0</v>
      </c>
      <c r="G321" s="21">
        <f t="shared" si="57"/>
        <v>0</v>
      </c>
      <c r="H321" s="21">
        <f t="shared" si="60"/>
        <v>0</v>
      </c>
      <c r="I321" s="21">
        <f t="shared" si="61"/>
        <v>0</v>
      </c>
      <c r="J321" s="21">
        <f t="shared" si="62"/>
        <v>0</v>
      </c>
      <c r="K321" s="21">
        <f t="shared" si="63"/>
        <v>0</v>
      </c>
      <c r="L321" s="21">
        <f t="shared" si="64"/>
        <v>0</v>
      </c>
      <c r="M321" s="21">
        <f t="shared" ca="1" si="58"/>
        <v>-0.16354160685011057</v>
      </c>
      <c r="N321" s="21">
        <f t="shared" ca="1" si="65"/>
        <v>0</v>
      </c>
      <c r="O321" s="116">
        <f t="shared" ca="1" si="66"/>
        <v>0</v>
      </c>
      <c r="P321" s="21">
        <f t="shared" ca="1" si="67"/>
        <v>0</v>
      </c>
      <c r="Q321" s="21">
        <f t="shared" ca="1" si="68"/>
        <v>0</v>
      </c>
      <c r="R321">
        <f t="shared" ca="1" si="59"/>
        <v>0.16354160685011057</v>
      </c>
    </row>
    <row r="322" spans="1:18" x14ac:dyDescent="0.2">
      <c r="A322" s="113"/>
      <c r="B322" s="113"/>
      <c r="C322" s="113"/>
      <c r="D322" s="115">
        <f t="shared" si="56"/>
        <v>0</v>
      </c>
      <c r="E322" s="115">
        <f t="shared" si="56"/>
        <v>0</v>
      </c>
      <c r="F322" s="21">
        <f t="shared" si="57"/>
        <v>0</v>
      </c>
      <c r="G322" s="21">
        <f t="shared" si="57"/>
        <v>0</v>
      </c>
      <c r="H322" s="21">
        <f t="shared" si="60"/>
        <v>0</v>
      </c>
      <c r="I322" s="21">
        <f t="shared" si="61"/>
        <v>0</v>
      </c>
      <c r="J322" s="21">
        <f t="shared" si="62"/>
        <v>0</v>
      </c>
      <c r="K322" s="21">
        <f t="shared" si="63"/>
        <v>0</v>
      </c>
      <c r="L322" s="21">
        <f t="shared" si="64"/>
        <v>0</v>
      </c>
      <c r="M322" s="21">
        <f t="shared" ca="1" si="58"/>
        <v>-0.16354160685011057</v>
      </c>
      <c r="N322" s="21">
        <f t="shared" ca="1" si="65"/>
        <v>0</v>
      </c>
      <c r="O322" s="116">
        <f t="shared" ca="1" si="66"/>
        <v>0</v>
      </c>
      <c r="P322" s="21">
        <f t="shared" ca="1" si="67"/>
        <v>0</v>
      </c>
      <c r="Q322" s="21">
        <f t="shared" ca="1" si="68"/>
        <v>0</v>
      </c>
      <c r="R322">
        <f t="shared" ca="1" si="59"/>
        <v>0.16354160685011057</v>
      </c>
    </row>
    <row r="323" spans="1:18" x14ac:dyDescent="0.2">
      <c r="A323" s="113"/>
      <c r="B323" s="113"/>
      <c r="C323" s="113"/>
      <c r="D323" s="115">
        <f t="shared" si="56"/>
        <v>0</v>
      </c>
      <c r="E323" s="115">
        <f t="shared" si="56"/>
        <v>0</v>
      </c>
      <c r="F323" s="21">
        <f t="shared" si="57"/>
        <v>0</v>
      </c>
      <c r="G323" s="21">
        <f t="shared" si="57"/>
        <v>0</v>
      </c>
      <c r="H323" s="21">
        <f t="shared" si="60"/>
        <v>0</v>
      </c>
      <c r="I323" s="21">
        <f t="shared" si="61"/>
        <v>0</v>
      </c>
      <c r="J323" s="21">
        <f t="shared" si="62"/>
        <v>0</v>
      </c>
      <c r="K323" s="21">
        <f t="shared" si="63"/>
        <v>0</v>
      </c>
      <c r="L323" s="21">
        <f t="shared" si="64"/>
        <v>0</v>
      </c>
      <c r="M323" s="21">
        <f t="shared" ca="1" si="58"/>
        <v>-0.16354160685011057</v>
      </c>
      <c r="N323" s="21">
        <f t="shared" ca="1" si="65"/>
        <v>0</v>
      </c>
      <c r="O323" s="116">
        <f t="shared" ca="1" si="66"/>
        <v>0</v>
      </c>
      <c r="P323" s="21">
        <f t="shared" ca="1" si="67"/>
        <v>0</v>
      </c>
      <c r="Q323" s="21">
        <f t="shared" ca="1" si="68"/>
        <v>0</v>
      </c>
      <c r="R323">
        <f t="shared" ca="1" si="59"/>
        <v>0.16354160685011057</v>
      </c>
    </row>
    <row r="324" spans="1:18" x14ac:dyDescent="0.2">
      <c r="A324" s="113"/>
      <c r="B324" s="113"/>
      <c r="C324" s="113"/>
      <c r="D324" s="115">
        <f>A324/A$18</f>
        <v>0</v>
      </c>
      <c r="E324" s="115">
        <f>B324/B$18</f>
        <v>0</v>
      </c>
      <c r="F324" s="21">
        <f>$C324*D324</f>
        <v>0</v>
      </c>
      <c r="G324" s="21">
        <f>$C324*E324</f>
        <v>0</v>
      </c>
      <c r="H324" s="21">
        <f>C324*D324*D324</f>
        <v>0</v>
      </c>
      <c r="I324" s="21">
        <f>C324*D324*D324*D324</f>
        <v>0</v>
      </c>
      <c r="J324" s="21">
        <f>C324*D324*D324*D324*D324</f>
        <v>0</v>
      </c>
      <c r="K324" s="21">
        <f>C324*E324*D324</f>
        <v>0</v>
      </c>
      <c r="L324" s="21">
        <f>C324*E324*D324*D324</f>
        <v>0</v>
      </c>
      <c r="M324" s="21">
        <f t="shared" ca="1" si="58"/>
        <v>-0.16354160685011057</v>
      </c>
      <c r="N324" s="21">
        <f ca="1">C324*(M324-E324)^2</f>
        <v>0</v>
      </c>
      <c r="O324" s="116">
        <f ca="1">(C324*O$1-O$2*F324+O$3*H324)^2</f>
        <v>0</v>
      </c>
      <c r="P324" s="21">
        <f ca="1">(-C324*O$2+O$4*F324-O$5*H324)^2</f>
        <v>0</v>
      </c>
      <c r="Q324" s="21">
        <f ca="1">+(C324*O$3-F324*O$5+H324*O$6)^2</f>
        <v>0</v>
      </c>
      <c r="R324">
        <f t="shared" ca="1" si="59"/>
        <v>0.16354160685011057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E216"/>
  <sheetViews>
    <sheetView workbookViewId="0">
      <pane xSplit="14" ySplit="22" topLeftCell="O198" activePane="bottomRight" state="frozen"/>
      <selection pane="topRight" activeCell="O1" sqref="O1"/>
      <selection pane="bottomLeft" activeCell="A23" sqref="A23"/>
      <selection pane="bottomRight" activeCell="A216" sqref="A216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11.28515625" style="1" customWidth="1"/>
    <col min="6" max="6" width="16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0" width="10.28515625" style="1"/>
    <col min="21" max="21" width="10.28515625" style="3"/>
    <col min="22" max="16384" width="10.28515625" style="1"/>
  </cols>
  <sheetData>
    <row r="1" spans="1:23" ht="20.25" x14ac:dyDescent="0.3">
      <c r="A1" s="4" t="s">
        <v>0</v>
      </c>
      <c r="F1" s="5">
        <v>-0.15725704585576783</v>
      </c>
      <c r="V1" s="6" t="s">
        <v>1</v>
      </c>
      <c r="W1" s="6" t="s">
        <v>2</v>
      </c>
    </row>
    <row r="2" spans="1:23" x14ac:dyDescent="0.2">
      <c r="A2" s="1" t="s">
        <v>3</v>
      </c>
      <c r="B2" s="7" t="s">
        <v>4</v>
      </c>
      <c r="F2" s="8">
        <v>8.7299470765928866E-2</v>
      </c>
      <c r="V2" s="1">
        <v>17000</v>
      </c>
      <c r="W2" s="1">
        <f t="shared" ref="W2:W16" si="0">+D$11+D$12*V2+D$13*V2^2</f>
        <v>-5.1337926644141288E-2</v>
      </c>
    </row>
    <row r="3" spans="1:23" x14ac:dyDescent="0.2">
      <c r="A3" s="18" t="s">
        <v>221</v>
      </c>
      <c r="F3" s="9">
        <v>-1.4426263199265594E-2</v>
      </c>
      <c r="V3" s="1">
        <v>18000</v>
      </c>
      <c r="W3" s="1">
        <f t="shared" si="0"/>
        <v>-4.7482454913708207E-2</v>
      </c>
    </row>
    <row r="4" spans="1:23" x14ac:dyDescent="0.2">
      <c r="A4" s="10" t="s">
        <v>5</v>
      </c>
      <c r="C4" s="11">
        <v>45565.517999999996</v>
      </c>
      <c r="D4" s="12">
        <v>0.3419372</v>
      </c>
      <c r="V4" s="1">
        <v>19000</v>
      </c>
      <c r="W4" s="1">
        <f t="shared" si="0"/>
        <v>-4.3931954822416346E-2</v>
      </c>
    </row>
    <row r="5" spans="1:23" x14ac:dyDescent="0.2">
      <c r="A5" s="13" t="s">
        <v>6</v>
      </c>
      <c r="B5"/>
      <c r="C5" s="14">
        <v>-9.5</v>
      </c>
      <c r="D5" t="s">
        <v>7</v>
      </c>
      <c r="V5" s="1">
        <v>20000</v>
      </c>
      <c r="W5" s="1">
        <f t="shared" si="0"/>
        <v>-4.0686426370265677E-2</v>
      </c>
    </row>
    <row r="6" spans="1:23" x14ac:dyDescent="0.2">
      <c r="A6" s="10" t="s">
        <v>8</v>
      </c>
      <c r="V6" s="1">
        <v>21000</v>
      </c>
      <c r="W6" s="1">
        <f t="shared" si="0"/>
        <v>-3.7745869557256256E-2</v>
      </c>
    </row>
    <row r="7" spans="1:23" x14ac:dyDescent="0.2">
      <c r="A7" s="1" t="s">
        <v>9</v>
      </c>
      <c r="C7" s="117">
        <v>45565.517999999996</v>
      </c>
      <c r="D7" s="18" t="s">
        <v>221</v>
      </c>
      <c r="V7" s="1">
        <v>22000</v>
      </c>
      <c r="W7" s="1">
        <f t="shared" si="0"/>
        <v>-3.5110284383388063E-2</v>
      </c>
    </row>
    <row r="8" spans="1:23" x14ac:dyDescent="0.2">
      <c r="A8" s="1" t="s">
        <v>10</v>
      </c>
      <c r="C8" s="1">
        <f>+D4</f>
        <v>0.3419372</v>
      </c>
      <c r="D8" s="18" t="s">
        <v>221</v>
      </c>
      <c r="V8" s="1">
        <v>23000</v>
      </c>
      <c r="W8" s="1">
        <f t="shared" si="0"/>
        <v>-3.2779670848661041E-2</v>
      </c>
    </row>
    <row r="9" spans="1:23" x14ac:dyDescent="0.2">
      <c r="A9" s="15" t="s">
        <v>11</v>
      </c>
      <c r="B9" s="1"/>
      <c r="C9" s="16">
        <v>185</v>
      </c>
      <c r="D9" s="17" t="str">
        <f>"F"&amp;C9</f>
        <v>F185</v>
      </c>
      <c r="E9" s="18" t="str">
        <f>"G"&amp;C9</f>
        <v>G185</v>
      </c>
      <c r="V9" s="1">
        <v>24000</v>
      </c>
      <c r="W9" s="1">
        <f t="shared" si="0"/>
        <v>-3.0754028953075288E-2</v>
      </c>
    </row>
    <row r="10" spans="1:23" x14ac:dyDescent="0.2">
      <c r="A10"/>
      <c r="B10"/>
      <c r="C10" s="19" t="s">
        <v>12</v>
      </c>
      <c r="D10" s="19" t="s">
        <v>13</v>
      </c>
      <c r="E10" s="20" t="s">
        <v>14</v>
      </c>
      <c r="V10" s="1">
        <v>25000</v>
      </c>
      <c r="W10" s="1">
        <f t="shared" si="0"/>
        <v>-2.9033358696630748E-2</v>
      </c>
    </row>
    <row r="11" spans="1:23" x14ac:dyDescent="0.2">
      <c r="A11" t="s">
        <v>15</v>
      </c>
      <c r="B11"/>
      <c r="C11" s="21">
        <f ca="1">INTERCEPT(INDIRECT($E$9):G972,INDIRECT($D$9):F972)</f>
        <v>-4.3102482763171815E-2</v>
      </c>
      <c r="D11" s="3">
        <f>E11*F11</f>
        <v>-0.16354160685011057</v>
      </c>
      <c r="E11" s="5">
        <v>-0.16354160685011057</v>
      </c>
      <c r="F11" s="22">
        <v>1</v>
      </c>
      <c r="V11" s="1">
        <v>26000</v>
      </c>
      <c r="W11" s="1">
        <f t="shared" si="0"/>
        <v>-2.7617660079327394E-2</v>
      </c>
    </row>
    <row r="12" spans="1:23" x14ac:dyDescent="0.2">
      <c r="A12" t="s">
        <v>16</v>
      </c>
      <c r="B12"/>
      <c r="C12" s="21">
        <f ca="1">SLOPE(INDIRECT($E$9):G972,INDIRECT($D$9):F972)</f>
        <v>5.9610614868585969E-7</v>
      </c>
      <c r="D12" s="3">
        <f>E12*F12</f>
        <v>9.192475415404448E-6</v>
      </c>
      <c r="E12" s="8">
        <v>9.1924754154044469E-2</v>
      </c>
      <c r="F12" s="22">
        <v>1E-4</v>
      </c>
      <c r="V12" s="1">
        <v>27000</v>
      </c>
      <c r="W12" s="1">
        <f t="shared" si="0"/>
        <v>-2.6506933101165309E-2</v>
      </c>
    </row>
    <row r="13" spans="1:23" x14ac:dyDescent="0.2">
      <c r="A13" t="s">
        <v>17</v>
      </c>
      <c r="B13"/>
      <c r="C13" s="2" t="s">
        <v>18</v>
      </c>
      <c r="D13" s="3">
        <f>E13*F13</f>
        <v>-1.5248581957061018E-10</v>
      </c>
      <c r="E13" s="9">
        <v>-1.5248581957061018E-2</v>
      </c>
      <c r="F13" s="22">
        <v>1E-8</v>
      </c>
      <c r="V13" s="1">
        <v>28000</v>
      </c>
      <c r="W13" s="1">
        <f t="shared" si="0"/>
        <v>-2.5701177762144395E-2</v>
      </c>
    </row>
    <row r="14" spans="1:23" x14ac:dyDescent="0.2">
      <c r="A14"/>
      <c r="B14"/>
      <c r="C14" t="s">
        <v>19</v>
      </c>
      <c r="D14" s="3">
        <f>2*D13*365.24/C8</f>
        <v>-3.2575525997153671E-7</v>
      </c>
      <c r="E14" s="1">
        <f>SUM(U21:U978)</f>
        <v>1.3619936597700311</v>
      </c>
      <c r="V14" s="1">
        <v>29000</v>
      </c>
      <c r="W14" s="1">
        <f t="shared" si="0"/>
        <v>-2.5200394062264764E-2</v>
      </c>
    </row>
    <row r="15" spans="1:23" x14ac:dyDescent="0.2">
      <c r="A15" s="23" t="s">
        <v>20</v>
      </c>
      <c r="B15"/>
      <c r="C15" s="24">
        <f ca="1">(C7+C11)+(C8+C12)*INT(MAX(F21:F3513))</f>
        <v>58729.738109807848</v>
      </c>
      <c r="D15" s="18">
        <f>+C7+INT(MAX(F21:F1568))*C8+D11+D12*INT(MAX(F21:F4003))+D13*INT(MAX(F21:F4030)^2)</f>
        <v>58729.72261193936</v>
      </c>
      <c r="E15" s="25" t="s">
        <v>21</v>
      </c>
      <c r="F15" s="14">
        <v>1</v>
      </c>
      <c r="V15" s="1">
        <v>30000</v>
      </c>
      <c r="W15" s="1">
        <f t="shared" si="0"/>
        <v>-2.5004582001526304E-2</v>
      </c>
    </row>
    <row r="16" spans="1:23" x14ac:dyDescent="0.2">
      <c r="A16" s="23" t="s">
        <v>22</v>
      </c>
      <c r="B16"/>
      <c r="C16" s="24">
        <f ca="1">+C8+C12</f>
        <v>0.34193779610614866</v>
      </c>
      <c r="D16" s="18">
        <f>+C8+D12+2*D13*MAX(F21:F876)</f>
        <v>0.34193465137228013</v>
      </c>
      <c r="E16" s="25" t="s">
        <v>23</v>
      </c>
      <c r="F16" s="118">
        <f ca="1">NOW()+15018.5+$C$5/24</f>
        <v>60371.6988375</v>
      </c>
      <c r="V16" s="1">
        <v>31000</v>
      </c>
      <c r="W16" s="1">
        <f t="shared" si="0"/>
        <v>-2.5113741579929044E-2</v>
      </c>
    </row>
    <row r="17" spans="1:31" x14ac:dyDescent="0.2">
      <c r="A17" s="25" t="s">
        <v>24</v>
      </c>
      <c r="B17"/>
      <c r="C17">
        <f>COUNT(C21:C2171)</f>
        <v>196</v>
      </c>
      <c r="E17" s="25" t="s">
        <v>25</v>
      </c>
      <c r="F17" s="21">
        <f ca="1">ROUND(2*(F16-$C$7)/$C$8,0)/2+F15</f>
        <v>43302</v>
      </c>
    </row>
    <row r="18" spans="1:31" x14ac:dyDescent="0.2">
      <c r="A18" s="23" t="s">
        <v>26</v>
      </c>
      <c r="B18"/>
      <c r="C18" s="26">
        <f ca="1">+C15</f>
        <v>58729.738109807848</v>
      </c>
      <c r="D18" s="27">
        <f ca="1">+C16</f>
        <v>0.34193779610614866</v>
      </c>
      <c r="E18" s="25" t="s">
        <v>27</v>
      </c>
      <c r="F18" s="18">
        <f ca="1">ROUND(2*(F16-$C$15)/$C$16,0)/2+F15</f>
        <v>4803</v>
      </c>
    </row>
    <row r="19" spans="1:31" x14ac:dyDescent="0.2">
      <c r="A19" s="10" t="s">
        <v>28</v>
      </c>
      <c r="B19" s="1"/>
      <c r="C19" s="28">
        <f>+D15</f>
        <v>58729.72261193936</v>
      </c>
      <c r="D19" s="29">
        <f>+D16</f>
        <v>0.34193465137228013</v>
      </c>
      <c r="E19" s="25" t="s">
        <v>29</v>
      </c>
      <c r="F19" s="30">
        <f ca="1">+$C$15+$C$16*F18-15018.5-$C$5/24</f>
        <v>45353.961177839017</v>
      </c>
    </row>
    <row r="20" spans="1:31" x14ac:dyDescent="0.2">
      <c r="A20" s="19" t="s">
        <v>30</v>
      </c>
      <c r="B20" s="19" t="s">
        <v>31</v>
      </c>
      <c r="C20" s="19" t="s">
        <v>32</v>
      </c>
      <c r="D20" s="19" t="s">
        <v>33</v>
      </c>
      <c r="E20" s="19" t="s">
        <v>34</v>
      </c>
      <c r="F20" s="19" t="s">
        <v>1</v>
      </c>
      <c r="G20" s="19" t="s">
        <v>35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40</v>
      </c>
      <c r="M20" s="6" t="s">
        <v>41</v>
      </c>
      <c r="N20" s="6" t="s">
        <v>222</v>
      </c>
      <c r="O20" s="6" t="s">
        <v>43</v>
      </c>
      <c r="P20" s="6" t="s">
        <v>2</v>
      </c>
      <c r="Q20" s="19" t="s">
        <v>44</v>
      </c>
      <c r="R20" s="31" t="s">
        <v>45</v>
      </c>
      <c r="S20" s="32" t="s">
        <v>46</v>
      </c>
      <c r="T20" s="33" t="s">
        <v>47</v>
      </c>
      <c r="U20" s="34" t="s">
        <v>48</v>
      </c>
    </row>
    <row r="21" spans="1:31" x14ac:dyDescent="0.2">
      <c r="A21" s="1" t="s">
        <v>89</v>
      </c>
      <c r="C21" s="41">
        <v>45565.517999999996</v>
      </c>
      <c r="D21" s="41" t="s">
        <v>18</v>
      </c>
      <c r="E21" s="1">
        <f t="shared" ref="E21:E52" si="1">+(C21-C$7)/C$8</f>
        <v>0</v>
      </c>
      <c r="F21" s="1">
        <f t="shared" ref="F21:F52" si="2">ROUND(2*E21,0)/2</f>
        <v>0</v>
      </c>
      <c r="G21" s="1">
        <f t="shared" ref="G21:G52" si="3">+C21-(C$7+F21*C$8)</f>
        <v>0</v>
      </c>
      <c r="H21" s="1">
        <f>G21</f>
        <v>0</v>
      </c>
      <c r="N21" s="1">
        <f>G21</f>
        <v>0</v>
      </c>
      <c r="P21" s="39">
        <f t="shared" ref="P21:P52" si="4">+D$11+D$12*G21+D$13*G21^2</f>
        <v>-0.16354160685011057</v>
      </c>
      <c r="Q21" s="132">
        <f t="shared" ref="Q21:Q52" si="5">+C21-15018.5</f>
        <v>30547.017999999996</v>
      </c>
      <c r="R21" s="40"/>
      <c r="S21" s="39">
        <f t="shared" ref="S21:S52" si="6">+(P21-G21)^2</f>
        <v>2.6745857171116133E-2</v>
      </c>
      <c r="T21" s="1">
        <v>0.1</v>
      </c>
      <c r="V21" s="1">
        <f>VLOOKUP(C21,Sheet2!C$11:E$80,3,FALSE)</f>
        <v>0</v>
      </c>
      <c r="AC21" s="1" t="s">
        <v>52</v>
      </c>
      <c r="AE21" s="1" t="s">
        <v>53</v>
      </c>
    </row>
    <row r="22" spans="1:31" x14ac:dyDescent="0.2">
      <c r="A22" s="1" t="s">
        <v>88</v>
      </c>
      <c r="B22" s="2" t="s">
        <v>56</v>
      </c>
      <c r="C22" s="41">
        <v>45579.377</v>
      </c>
      <c r="D22" s="41"/>
      <c r="E22" s="1">
        <f t="shared" si="1"/>
        <v>40.530834316956494</v>
      </c>
      <c r="F22" s="1">
        <f t="shared" si="2"/>
        <v>40.5</v>
      </c>
      <c r="G22" s="1">
        <f t="shared" si="3"/>
        <v>1.0543400007009041E-2</v>
      </c>
      <c r="I22" s="1">
        <f t="shared" ref="I22:I32" si="7">G22</f>
        <v>1.0543400007009041E-2</v>
      </c>
      <c r="N22" s="1">
        <f t="shared" ref="N22:N85" si="8">G22</f>
        <v>1.0543400007009041E-2</v>
      </c>
      <c r="P22" s="39">
        <f t="shared" si="4"/>
        <v>-0.16354150993018218</v>
      </c>
      <c r="Q22" s="132">
        <f t="shared" si="5"/>
        <v>30560.877</v>
      </c>
      <c r="R22" s="40"/>
      <c r="S22" s="39">
        <f t="shared" si="6"/>
        <v>3.0305555867839978E-2</v>
      </c>
      <c r="T22" s="1">
        <v>0.1</v>
      </c>
      <c r="V22" s="1">
        <f>VLOOKUP(C22,Sheet2!C$11:E$80,3,FALSE)</f>
        <v>40.5</v>
      </c>
      <c r="AC22" s="1" t="s">
        <v>52</v>
      </c>
      <c r="AE22" s="1" t="s">
        <v>53</v>
      </c>
    </row>
    <row r="23" spans="1:31" x14ac:dyDescent="0.2">
      <c r="A23" s="1" t="s">
        <v>88</v>
      </c>
      <c r="B23" s="2" t="s">
        <v>56</v>
      </c>
      <c r="C23" s="41">
        <v>45604.326000000001</v>
      </c>
      <c r="D23" s="41"/>
      <c r="E23" s="1">
        <f t="shared" si="1"/>
        <v>113.49452472560617</v>
      </c>
      <c r="F23" s="1">
        <f t="shared" si="2"/>
        <v>113.5</v>
      </c>
      <c r="G23" s="1">
        <f t="shared" si="3"/>
        <v>-1.8721999949775636E-3</v>
      </c>
      <c r="I23" s="1">
        <f t="shared" si="7"/>
        <v>-1.8721999949775636E-3</v>
      </c>
      <c r="N23" s="1">
        <f t="shared" si="8"/>
        <v>-1.8721999949775636E-3</v>
      </c>
      <c r="P23" s="39">
        <f t="shared" si="4"/>
        <v>-0.16354162406026351</v>
      </c>
      <c r="Q23" s="132">
        <f t="shared" si="5"/>
        <v>30585.826000000001</v>
      </c>
      <c r="R23" s="40"/>
      <c r="S23" s="39">
        <f t="shared" si="6"/>
        <v>2.6137002677601259E-2</v>
      </c>
      <c r="T23" s="1">
        <v>0.1</v>
      </c>
      <c r="V23" s="1">
        <f>VLOOKUP(C23,Sheet2!C$11:E$80,3,FALSE)</f>
        <v>113.5</v>
      </c>
      <c r="AA23" s="1">
        <v>7</v>
      </c>
      <c r="AC23" s="1" t="s">
        <v>52</v>
      </c>
      <c r="AE23" s="1" t="s">
        <v>53</v>
      </c>
    </row>
    <row r="24" spans="1:31" x14ac:dyDescent="0.2">
      <c r="A24" s="1" t="s">
        <v>90</v>
      </c>
      <c r="B24" s="2" t="s">
        <v>56</v>
      </c>
      <c r="C24" s="41">
        <v>45887.46</v>
      </c>
      <c r="D24" s="41"/>
      <c r="E24" s="1">
        <f t="shared" si="1"/>
        <v>941.52376518262054</v>
      </c>
      <c r="F24" s="1">
        <f t="shared" si="2"/>
        <v>941.5</v>
      </c>
      <c r="G24" s="1">
        <f t="shared" si="3"/>
        <v>8.1262000021524727E-3</v>
      </c>
      <c r="I24" s="1">
        <f t="shared" si="7"/>
        <v>8.1262000021524727E-3</v>
      </c>
      <c r="N24" s="1">
        <f t="shared" si="8"/>
        <v>8.1262000021524727E-3</v>
      </c>
      <c r="P24" s="39">
        <f t="shared" si="4"/>
        <v>-0.1635415321502269</v>
      </c>
      <c r="Q24" s="132">
        <f t="shared" si="5"/>
        <v>30868.959999999999</v>
      </c>
      <c r="R24" s="40"/>
      <c r="S24" s="39">
        <f t="shared" si="6"/>
        <v>2.9469810262341068E-2</v>
      </c>
      <c r="T24" s="1">
        <v>0.1</v>
      </c>
      <c r="V24" s="1">
        <f>VLOOKUP(C24,Sheet2!C$11:E$80,3,FALSE)</f>
        <v>941.5</v>
      </c>
      <c r="AA24" s="1">
        <v>7</v>
      </c>
      <c r="AC24" s="1" t="s">
        <v>52</v>
      </c>
      <c r="AE24" s="1" t="s">
        <v>53</v>
      </c>
    </row>
    <row r="25" spans="1:31" x14ac:dyDescent="0.2">
      <c r="A25" s="1" t="s">
        <v>90</v>
      </c>
      <c r="B25" s="2" t="s">
        <v>56</v>
      </c>
      <c r="C25" s="41">
        <v>45890.527000000002</v>
      </c>
      <c r="D25" s="41"/>
      <c r="E25" s="1">
        <f t="shared" si="1"/>
        <v>950.49324846786328</v>
      </c>
      <c r="F25" s="1">
        <f t="shared" si="2"/>
        <v>950.5</v>
      </c>
      <c r="G25" s="1">
        <f t="shared" si="3"/>
        <v>-2.3085999928298406E-3</v>
      </c>
      <c r="I25" s="1">
        <f t="shared" si="7"/>
        <v>-2.3085999928298406E-3</v>
      </c>
      <c r="N25" s="1">
        <f t="shared" si="8"/>
        <v>-2.3085999928298406E-3</v>
      </c>
      <c r="P25" s="39">
        <f t="shared" si="4"/>
        <v>-0.16354162807186007</v>
      </c>
      <c r="Q25" s="132">
        <f t="shared" si="5"/>
        <v>30872.027000000002</v>
      </c>
      <c r="R25" s="40"/>
      <c r="S25" s="39">
        <f t="shared" si="6"/>
        <v>2.5996089343533351E-2</v>
      </c>
      <c r="T25" s="1">
        <v>0.1</v>
      </c>
      <c r="V25" s="1">
        <f>VLOOKUP(C25,Sheet2!C$11:E$80,3,FALSE)</f>
        <v>950.5</v>
      </c>
      <c r="AA25" s="1">
        <v>7</v>
      </c>
      <c r="AC25" s="1" t="s">
        <v>52</v>
      </c>
      <c r="AE25" s="1" t="s">
        <v>53</v>
      </c>
    </row>
    <row r="26" spans="1:31" x14ac:dyDescent="0.2">
      <c r="A26" s="1" t="s">
        <v>90</v>
      </c>
      <c r="C26" s="41">
        <v>45934.461000000003</v>
      </c>
      <c r="D26" s="41"/>
      <c r="E26" s="1">
        <f t="shared" si="1"/>
        <v>1078.9788300307969</v>
      </c>
      <c r="F26" s="1">
        <f t="shared" si="2"/>
        <v>1079</v>
      </c>
      <c r="G26" s="1">
        <f t="shared" si="3"/>
        <v>-7.2387999898637645E-3</v>
      </c>
      <c r="I26" s="1">
        <f t="shared" si="7"/>
        <v>-7.2387999898637645E-3</v>
      </c>
      <c r="N26" s="1">
        <f t="shared" si="8"/>
        <v>-7.2387999898637645E-3</v>
      </c>
      <c r="P26" s="39">
        <f t="shared" si="4"/>
        <v>-0.1635416733926095</v>
      </c>
      <c r="Q26" s="132">
        <f t="shared" si="5"/>
        <v>30915.961000000003</v>
      </c>
      <c r="R26" s="40"/>
      <c r="S26" s="39">
        <f t="shared" si="6"/>
        <v>2.4430588233954761E-2</v>
      </c>
      <c r="T26" s="1">
        <v>0.1</v>
      </c>
      <c r="V26" s="1">
        <f>VLOOKUP(C26,Sheet2!C$11:E$80,3,FALSE)</f>
        <v>1079</v>
      </c>
      <c r="AA26" s="1">
        <v>7</v>
      </c>
      <c r="AC26" s="1" t="s">
        <v>52</v>
      </c>
      <c r="AE26" s="1" t="s">
        <v>53</v>
      </c>
    </row>
    <row r="27" spans="1:31" x14ac:dyDescent="0.2">
      <c r="A27" s="1" t="s">
        <v>91</v>
      </c>
      <c r="C27" s="41">
        <v>46291.423999999999</v>
      </c>
      <c r="D27" s="41"/>
      <c r="E27" s="1">
        <f t="shared" si="1"/>
        <v>2122.9219868443756</v>
      </c>
      <c r="F27" s="1">
        <f t="shared" si="2"/>
        <v>2123</v>
      </c>
      <c r="G27" s="1">
        <f t="shared" si="3"/>
        <v>-2.6675599998270627E-2</v>
      </c>
      <c r="I27" s="1">
        <f t="shared" si="7"/>
        <v>-2.6675599998270627E-2</v>
      </c>
      <c r="N27" s="1">
        <f t="shared" si="8"/>
        <v>-2.6675599998270627E-2</v>
      </c>
      <c r="P27" s="39">
        <f t="shared" si="4"/>
        <v>-0.16354185206501623</v>
      </c>
      <c r="Q27" s="132">
        <f t="shared" si="5"/>
        <v>31272.923999999999</v>
      </c>
      <c r="R27" s="40"/>
      <c r="S27" s="39">
        <f t="shared" si="6"/>
        <v>1.8732370954797944E-2</v>
      </c>
      <c r="T27" s="1">
        <v>0.1</v>
      </c>
      <c r="V27" s="1">
        <f>VLOOKUP(C27,Sheet2!C$11:E$80,3,FALSE)</f>
        <v>2123</v>
      </c>
      <c r="AA27" s="1">
        <v>7</v>
      </c>
      <c r="AC27" s="1" t="s">
        <v>52</v>
      </c>
      <c r="AE27" s="1" t="s">
        <v>53</v>
      </c>
    </row>
    <row r="28" spans="1:31" x14ac:dyDescent="0.2">
      <c r="A28" s="1" t="s">
        <v>95</v>
      </c>
      <c r="C28" s="41">
        <v>49677.283000000003</v>
      </c>
      <c r="D28" s="41">
        <v>0.01</v>
      </c>
      <c r="E28" s="43">
        <f t="shared" si="1"/>
        <v>12024.912761758611</v>
      </c>
      <c r="F28" s="43">
        <f t="shared" si="2"/>
        <v>12025</v>
      </c>
      <c r="G28" s="43">
        <f t="shared" si="3"/>
        <v>-2.9829999992216472E-2</v>
      </c>
      <c r="H28" s="43"/>
      <c r="I28" s="1">
        <f t="shared" si="7"/>
        <v>-2.9829999992216472E-2</v>
      </c>
      <c r="N28" s="1">
        <f t="shared" si="8"/>
        <v>-2.9829999992216472E-2</v>
      </c>
      <c r="P28" s="39">
        <f t="shared" si="4"/>
        <v>-0.16354188106178782</v>
      </c>
      <c r="Q28" s="132">
        <f t="shared" si="5"/>
        <v>34658.783000000003</v>
      </c>
      <c r="R28" s="40"/>
      <c r="S28" s="39">
        <f t="shared" si="6"/>
        <v>1.7878867139163195E-2</v>
      </c>
      <c r="T28" s="1">
        <v>0.1</v>
      </c>
      <c r="V28" s="1">
        <f>VLOOKUP(C28,Sheet2!C$11:E$80,3,FALSE)</f>
        <v>12025</v>
      </c>
      <c r="AA28" s="1">
        <v>7</v>
      </c>
      <c r="AC28" s="1" t="s">
        <v>52</v>
      </c>
      <c r="AE28" s="1" t="s">
        <v>53</v>
      </c>
    </row>
    <row r="29" spans="1:31" x14ac:dyDescent="0.2">
      <c r="A29" s="1" t="s">
        <v>96</v>
      </c>
      <c r="C29" s="41">
        <v>49999.387000000002</v>
      </c>
      <c r="D29" s="41">
        <v>0.01</v>
      </c>
      <c r="E29" s="43">
        <f t="shared" si="1"/>
        <v>12966.910298148332</v>
      </c>
      <c r="F29" s="43">
        <f t="shared" si="2"/>
        <v>12967</v>
      </c>
      <c r="G29" s="43">
        <f t="shared" si="3"/>
        <v>-3.0672399996547028E-2</v>
      </c>
      <c r="H29" s="43"/>
      <c r="I29" s="1">
        <f t="shared" si="7"/>
        <v>-3.0672399996547028E-2</v>
      </c>
      <c r="N29" s="1">
        <f t="shared" si="8"/>
        <v>-3.0672399996547028E-2</v>
      </c>
      <c r="P29" s="39">
        <f t="shared" si="4"/>
        <v>-0.16354188880553694</v>
      </c>
      <c r="Q29" s="132">
        <f t="shared" si="5"/>
        <v>34980.887000000002</v>
      </c>
      <c r="R29" s="40"/>
      <c r="S29" s="39">
        <f t="shared" si="6"/>
        <v>1.7654301056362294E-2</v>
      </c>
      <c r="T29" s="1">
        <v>0.1</v>
      </c>
      <c r="V29" s="1">
        <f>VLOOKUP(C29,Sheet2!C$11:E$80,3,FALSE)</f>
        <v>12967</v>
      </c>
      <c r="AA29" s="1">
        <v>6</v>
      </c>
      <c r="AC29" s="1" t="s">
        <v>52</v>
      </c>
      <c r="AE29" s="1" t="s">
        <v>53</v>
      </c>
    </row>
    <row r="30" spans="1:31" x14ac:dyDescent="0.2">
      <c r="A30" s="1" t="s">
        <v>96</v>
      </c>
      <c r="C30" s="41">
        <v>49999.387000000002</v>
      </c>
      <c r="D30" s="41">
        <v>0.01</v>
      </c>
      <c r="E30" s="43">
        <f t="shared" si="1"/>
        <v>12966.910298148332</v>
      </c>
      <c r="F30" s="43">
        <f t="shared" si="2"/>
        <v>12967</v>
      </c>
      <c r="G30" s="43">
        <f t="shared" si="3"/>
        <v>-3.0672399996547028E-2</v>
      </c>
      <c r="H30" s="43"/>
      <c r="I30" s="1">
        <f t="shared" si="7"/>
        <v>-3.0672399996547028E-2</v>
      </c>
      <c r="N30" s="1">
        <f t="shared" si="8"/>
        <v>-3.0672399996547028E-2</v>
      </c>
      <c r="P30" s="39">
        <f t="shared" si="4"/>
        <v>-0.16354188880553694</v>
      </c>
      <c r="Q30" s="132">
        <f t="shared" si="5"/>
        <v>34980.887000000002</v>
      </c>
      <c r="R30" s="40"/>
      <c r="S30" s="39">
        <f t="shared" si="6"/>
        <v>1.7654301056362294E-2</v>
      </c>
      <c r="T30" s="1">
        <v>0.1</v>
      </c>
      <c r="V30" s="1">
        <f>VLOOKUP(C30,Sheet2!C$11:E$80,3,FALSE)</f>
        <v>12967</v>
      </c>
      <c r="AA30" s="1">
        <v>5</v>
      </c>
      <c r="AC30" s="1" t="s">
        <v>52</v>
      </c>
      <c r="AE30" s="1" t="s">
        <v>53</v>
      </c>
    </row>
    <row r="31" spans="1:31" x14ac:dyDescent="0.2">
      <c r="A31" s="1" t="s">
        <v>96</v>
      </c>
      <c r="B31" s="2" t="s">
        <v>56</v>
      </c>
      <c r="C31" s="41">
        <v>49999.540999999997</v>
      </c>
      <c r="D31" s="41">
        <v>8.0000000000000002E-3</v>
      </c>
      <c r="E31" s="43">
        <f t="shared" si="1"/>
        <v>12967.360673246436</v>
      </c>
      <c r="F31" s="43">
        <f t="shared" si="2"/>
        <v>12967.5</v>
      </c>
      <c r="G31" s="43">
        <f t="shared" si="3"/>
        <v>-4.7640999997383915E-2</v>
      </c>
      <c r="H31" s="43"/>
      <c r="I31" s="1">
        <f t="shared" si="7"/>
        <v>-4.7640999997383915E-2</v>
      </c>
      <c r="N31" s="1">
        <f t="shared" si="8"/>
        <v>-4.7640999997383915E-2</v>
      </c>
      <c r="P31" s="39">
        <f t="shared" si="4"/>
        <v>-0.16354204478917789</v>
      </c>
      <c r="Q31" s="132">
        <f t="shared" si="5"/>
        <v>34981.040999999997</v>
      </c>
      <c r="R31" s="40"/>
      <c r="S31" s="39">
        <f t="shared" si="6"/>
        <v>1.3433052183829433E-2</v>
      </c>
      <c r="T31" s="1">
        <v>0.1</v>
      </c>
      <c r="V31" s="1">
        <f>VLOOKUP(C31,Sheet2!C$11:E$80,3,FALSE)</f>
        <v>12967.5</v>
      </c>
      <c r="AA31" s="1">
        <v>5</v>
      </c>
      <c r="AC31" s="1" t="s">
        <v>52</v>
      </c>
      <c r="AE31" s="1" t="s">
        <v>53</v>
      </c>
    </row>
    <row r="32" spans="1:31" x14ac:dyDescent="0.2">
      <c r="A32" s="38" t="s">
        <v>96</v>
      </c>
      <c r="B32" s="44" t="s">
        <v>56</v>
      </c>
      <c r="C32" s="45">
        <v>49999.540999999997</v>
      </c>
      <c r="D32" s="45">
        <v>8.0000000000000002E-3</v>
      </c>
      <c r="E32" s="46">
        <f t="shared" si="1"/>
        <v>12967.360673246436</v>
      </c>
      <c r="F32" s="43">
        <f t="shared" si="2"/>
        <v>12967.5</v>
      </c>
      <c r="G32" s="43">
        <f t="shared" si="3"/>
        <v>-4.7640999997383915E-2</v>
      </c>
      <c r="H32" s="43"/>
      <c r="I32" s="1">
        <f t="shared" si="7"/>
        <v>-4.7640999997383915E-2</v>
      </c>
      <c r="N32" s="1">
        <f t="shared" si="8"/>
        <v>-4.7640999997383915E-2</v>
      </c>
      <c r="P32" s="39">
        <f t="shared" si="4"/>
        <v>-0.16354204478917789</v>
      </c>
      <c r="Q32" s="132">
        <f t="shared" si="5"/>
        <v>34981.040999999997</v>
      </c>
      <c r="R32" s="40"/>
      <c r="S32" s="39">
        <f t="shared" si="6"/>
        <v>1.3433052183829433E-2</v>
      </c>
      <c r="T32" s="1">
        <v>0.1</v>
      </c>
      <c r="V32" s="1">
        <f>VLOOKUP(C32,Sheet2!C$11:E$80,3,FALSE)</f>
        <v>12967.5</v>
      </c>
      <c r="AA32" s="1">
        <v>5</v>
      </c>
      <c r="AC32" s="1" t="s">
        <v>52</v>
      </c>
      <c r="AE32" s="1" t="s">
        <v>53</v>
      </c>
    </row>
    <row r="33" spans="1:31" x14ac:dyDescent="0.2">
      <c r="A33" s="38" t="s">
        <v>97</v>
      </c>
      <c r="B33" s="44" t="s">
        <v>56</v>
      </c>
      <c r="C33" s="45">
        <v>50646.483999999997</v>
      </c>
      <c r="D33" s="45">
        <v>5.9999999999999995E-4</v>
      </c>
      <c r="E33" s="46">
        <f t="shared" si="1"/>
        <v>14859.3542907879</v>
      </c>
      <c r="F33" s="43">
        <f t="shared" si="2"/>
        <v>14859.5</v>
      </c>
      <c r="G33" s="43">
        <f t="shared" si="3"/>
        <v>-4.9823399996967055E-2</v>
      </c>
      <c r="H33" s="43"/>
      <c r="K33" s="1">
        <f>G33</f>
        <v>-4.9823399996967055E-2</v>
      </c>
      <c r="N33" s="1">
        <f t="shared" si="8"/>
        <v>-4.9823399996967055E-2</v>
      </c>
      <c r="P33" s="39">
        <f t="shared" si="4"/>
        <v>-0.1635420648508687</v>
      </c>
      <c r="Q33" s="132">
        <f t="shared" si="5"/>
        <v>35627.983999999997</v>
      </c>
      <c r="R33" s="40"/>
      <c r="S33" s="39">
        <f t="shared" si="6"/>
        <v>1.2931934736154005E-2</v>
      </c>
      <c r="V33" s="1">
        <f>VLOOKUP(C33,Sheet2!C$11:E$80,3,FALSE)</f>
        <v>14859.5</v>
      </c>
      <c r="AA33" s="1">
        <v>9</v>
      </c>
      <c r="AC33" s="1" t="s">
        <v>52</v>
      </c>
      <c r="AE33" s="1" t="s">
        <v>53</v>
      </c>
    </row>
    <row r="34" spans="1:31" x14ac:dyDescent="0.2">
      <c r="A34" s="1" t="s">
        <v>57</v>
      </c>
      <c r="B34" s="2" t="s">
        <v>56</v>
      </c>
      <c r="C34" s="41">
        <v>41901.481</v>
      </c>
      <c r="D34" s="41"/>
      <c r="E34" s="1">
        <f t="shared" si="1"/>
        <v>-10715.52612585</v>
      </c>
      <c r="F34" s="1">
        <f t="shared" si="2"/>
        <v>-10715.5</v>
      </c>
      <c r="G34" s="1">
        <f t="shared" si="3"/>
        <v>-8.9333999931113794E-3</v>
      </c>
      <c r="I34" s="1">
        <f t="shared" ref="I34:I65" si="9">G34</f>
        <v>-8.9333999931113794E-3</v>
      </c>
      <c r="N34" s="1">
        <f t="shared" si="8"/>
        <v>-8.9333999931113794E-3</v>
      </c>
      <c r="P34" s="39">
        <f t="shared" si="4"/>
        <v>-0.16354168897018254</v>
      </c>
      <c r="Q34" s="132">
        <f t="shared" si="5"/>
        <v>26882.981</v>
      </c>
      <c r="R34" s="40"/>
      <c r="S34" s="39">
        <f t="shared" si="6"/>
        <v>2.3903723020417541E-2</v>
      </c>
      <c r="T34" s="1">
        <v>0.1</v>
      </c>
      <c r="V34" s="1" t="str">
        <f>VLOOKUP(C34,Sheet2!C$11:E$80,3,FALSE)</f>
        <v>_x0001_10715.5</v>
      </c>
      <c r="AA34" s="1">
        <v>5</v>
      </c>
      <c r="AC34" s="1" t="s">
        <v>52</v>
      </c>
      <c r="AE34" s="1" t="s">
        <v>53</v>
      </c>
    </row>
    <row r="35" spans="1:31" x14ac:dyDescent="0.2">
      <c r="A35" s="1" t="s">
        <v>57</v>
      </c>
      <c r="B35" s="2" t="s">
        <v>56</v>
      </c>
      <c r="C35" s="41">
        <v>41901.481</v>
      </c>
      <c r="D35" s="41"/>
      <c r="E35" s="1">
        <f t="shared" si="1"/>
        <v>-10715.52612585</v>
      </c>
      <c r="F35" s="1">
        <f t="shared" si="2"/>
        <v>-10715.5</v>
      </c>
      <c r="G35" s="1">
        <f t="shared" si="3"/>
        <v>-8.9333999931113794E-3</v>
      </c>
      <c r="I35" s="1">
        <f t="shared" si="9"/>
        <v>-8.9333999931113794E-3</v>
      </c>
      <c r="N35" s="1">
        <f t="shared" si="8"/>
        <v>-8.9333999931113794E-3</v>
      </c>
      <c r="P35" s="39">
        <f t="shared" si="4"/>
        <v>-0.16354168897018254</v>
      </c>
      <c r="Q35" s="132">
        <f t="shared" si="5"/>
        <v>26882.981</v>
      </c>
      <c r="R35" s="40"/>
      <c r="S35" s="39">
        <f t="shared" si="6"/>
        <v>2.3903723020417541E-2</v>
      </c>
      <c r="T35" s="1">
        <v>0.1</v>
      </c>
      <c r="V35" s="1" t="str">
        <f>VLOOKUP(C35,Sheet2!C$11:E$80,3,FALSE)</f>
        <v>_x0001_10715.5</v>
      </c>
      <c r="AA35" s="1">
        <v>6</v>
      </c>
      <c r="AC35" s="1" t="s">
        <v>52</v>
      </c>
      <c r="AE35" s="1" t="s">
        <v>53</v>
      </c>
    </row>
    <row r="36" spans="1:31" x14ac:dyDescent="0.2">
      <c r="A36" s="1" t="s">
        <v>57</v>
      </c>
      <c r="C36" s="41">
        <v>41901.481</v>
      </c>
      <c r="D36" s="41"/>
      <c r="E36" s="1">
        <f t="shared" si="1"/>
        <v>-10715.52612585</v>
      </c>
      <c r="F36" s="1">
        <f t="shared" si="2"/>
        <v>-10715.5</v>
      </c>
      <c r="G36" s="1">
        <f t="shared" si="3"/>
        <v>-8.9333999931113794E-3</v>
      </c>
      <c r="I36" s="1">
        <f t="shared" si="9"/>
        <v>-8.9333999931113794E-3</v>
      </c>
      <c r="N36" s="1">
        <f t="shared" si="8"/>
        <v>-8.9333999931113794E-3</v>
      </c>
      <c r="P36" s="39">
        <f t="shared" si="4"/>
        <v>-0.16354168897018254</v>
      </c>
      <c r="Q36" s="132">
        <f t="shared" si="5"/>
        <v>26882.981</v>
      </c>
      <c r="R36" s="40"/>
      <c r="S36" s="39">
        <f t="shared" si="6"/>
        <v>2.3903723020417541E-2</v>
      </c>
      <c r="T36" s="1">
        <v>0.1</v>
      </c>
      <c r="V36" s="1" t="str">
        <f>VLOOKUP(C36,Sheet2!C$11:E$80,3,FALSE)</f>
        <v>_x0001_10715.5</v>
      </c>
      <c r="AA36" s="1">
        <v>6</v>
      </c>
      <c r="AC36" s="1" t="s">
        <v>52</v>
      </c>
      <c r="AE36" s="1" t="s">
        <v>53</v>
      </c>
    </row>
    <row r="37" spans="1:31" x14ac:dyDescent="0.2">
      <c r="A37" s="1" t="s">
        <v>57</v>
      </c>
      <c r="B37" s="2" t="s">
        <v>56</v>
      </c>
      <c r="C37" s="41">
        <v>41900.464</v>
      </c>
      <c r="D37" s="41"/>
      <c r="E37" s="1">
        <f t="shared" si="1"/>
        <v>-10718.50035620575</v>
      </c>
      <c r="F37" s="1">
        <f t="shared" si="2"/>
        <v>-10718.5</v>
      </c>
      <c r="G37" s="1">
        <f t="shared" si="3"/>
        <v>-1.2179999612271786E-4</v>
      </c>
      <c r="I37" s="1">
        <f t="shared" si="9"/>
        <v>-1.2179999612271786E-4</v>
      </c>
      <c r="N37" s="1">
        <f t="shared" si="8"/>
        <v>-1.2179999612271786E-4</v>
      </c>
      <c r="P37" s="39">
        <f t="shared" si="4"/>
        <v>-0.16354160796975403</v>
      </c>
      <c r="Q37" s="132">
        <f t="shared" si="5"/>
        <v>26881.964</v>
      </c>
      <c r="R37" s="40"/>
      <c r="S37" s="39">
        <f t="shared" si="6"/>
        <v>2.6706033638138532E-2</v>
      </c>
      <c r="T37" s="1">
        <v>0.1</v>
      </c>
      <c r="V37" s="1" t="str">
        <f>VLOOKUP(C37,Sheet2!C$11:E$80,3,FALSE)</f>
        <v>_x0001_10718.5</v>
      </c>
      <c r="AA37" s="1">
        <v>4</v>
      </c>
      <c r="AC37" s="1" t="s">
        <v>52</v>
      </c>
      <c r="AE37" s="1" t="s">
        <v>53</v>
      </c>
    </row>
    <row r="38" spans="1:31" x14ac:dyDescent="0.2">
      <c r="A38" s="1" t="s">
        <v>57</v>
      </c>
      <c r="B38" s="2" t="s">
        <v>56</v>
      </c>
      <c r="C38" s="41">
        <v>41900.464</v>
      </c>
      <c r="D38" s="41"/>
      <c r="E38" s="1">
        <f t="shared" si="1"/>
        <v>-10718.50035620575</v>
      </c>
      <c r="F38" s="1">
        <f t="shared" si="2"/>
        <v>-10718.5</v>
      </c>
      <c r="G38" s="1">
        <f t="shared" si="3"/>
        <v>-1.2179999612271786E-4</v>
      </c>
      <c r="I38" s="1">
        <f t="shared" si="9"/>
        <v>-1.2179999612271786E-4</v>
      </c>
      <c r="N38" s="1">
        <f t="shared" si="8"/>
        <v>-1.2179999612271786E-4</v>
      </c>
      <c r="P38" s="39">
        <f t="shared" si="4"/>
        <v>-0.16354160796975403</v>
      </c>
      <c r="Q38" s="132">
        <f t="shared" si="5"/>
        <v>26881.964</v>
      </c>
      <c r="R38" s="40"/>
      <c r="S38" s="39">
        <f t="shared" si="6"/>
        <v>2.6706033638138532E-2</v>
      </c>
      <c r="T38" s="1">
        <v>0.1</v>
      </c>
      <c r="V38" s="1" t="str">
        <f>VLOOKUP(C38,Sheet2!C$11:E$80,3,FALSE)</f>
        <v>_x0001_10718.5</v>
      </c>
      <c r="AA38" s="1">
        <v>7</v>
      </c>
      <c r="AC38" s="1" t="s">
        <v>52</v>
      </c>
      <c r="AE38" s="1" t="s">
        <v>53</v>
      </c>
    </row>
    <row r="39" spans="1:31" x14ac:dyDescent="0.2">
      <c r="A39" s="1" t="s">
        <v>57</v>
      </c>
      <c r="C39" s="41">
        <v>41900.464</v>
      </c>
      <c r="D39" s="41"/>
      <c r="E39" s="1">
        <f t="shared" si="1"/>
        <v>-10718.50035620575</v>
      </c>
      <c r="F39" s="1">
        <f t="shared" si="2"/>
        <v>-10718.5</v>
      </c>
      <c r="G39" s="1">
        <f t="shared" si="3"/>
        <v>-1.2179999612271786E-4</v>
      </c>
      <c r="I39" s="1">
        <f t="shared" si="9"/>
        <v>-1.2179999612271786E-4</v>
      </c>
      <c r="N39" s="1">
        <f t="shared" si="8"/>
        <v>-1.2179999612271786E-4</v>
      </c>
      <c r="P39" s="39">
        <f t="shared" si="4"/>
        <v>-0.16354160796975403</v>
      </c>
      <c r="Q39" s="132">
        <f t="shared" si="5"/>
        <v>26881.964</v>
      </c>
      <c r="R39" s="40"/>
      <c r="S39" s="39">
        <f t="shared" si="6"/>
        <v>2.6706033638138532E-2</v>
      </c>
      <c r="T39" s="1">
        <v>0.1</v>
      </c>
      <c r="V39" s="1" t="str">
        <f>VLOOKUP(C39,Sheet2!C$11:E$80,3,FALSE)</f>
        <v>_x0001_10718.5</v>
      </c>
      <c r="AA39" s="1">
        <v>4</v>
      </c>
      <c r="AC39" s="1" t="s">
        <v>52</v>
      </c>
      <c r="AE39" s="1" t="s">
        <v>53</v>
      </c>
    </row>
    <row r="40" spans="1:31" x14ac:dyDescent="0.2">
      <c r="A40" s="1" t="s">
        <v>82</v>
      </c>
      <c r="C40" s="41">
        <v>45169.53</v>
      </c>
      <c r="D40" s="41"/>
      <c r="E40" s="1">
        <f t="shared" si="1"/>
        <v>-1158.0723009956143</v>
      </c>
      <c r="F40" s="1">
        <f t="shared" si="2"/>
        <v>-1158</v>
      </c>
      <c r="G40" s="1">
        <f t="shared" si="3"/>
        <v>-2.472239999769954E-2</v>
      </c>
      <c r="I40" s="1">
        <f t="shared" si="9"/>
        <v>-2.472239999769954E-2</v>
      </c>
      <c r="N40" s="1">
        <f t="shared" si="8"/>
        <v>-2.472239999769954E-2</v>
      </c>
      <c r="P40" s="39">
        <f t="shared" si="4"/>
        <v>-0.16354183411025797</v>
      </c>
      <c r="Q40" s="132">
        <f t="shared" si="5"/>
        <v>30151.03</v>
      </c>
      <c r="R40" s="40"/>
      <c r="S40" s="39">
        <f t="shared" si="6"/>
        <v>1.9270835287330951E-2</v>
      </c>
      <c r="T40" s="1">
        <v>0.1</v>
      </c>
      <c r="V40" s="1" t="str">
        <f>VLOOKUP(C40,Sheet2!C$11:E$80,3,FALSE)</f>
        <v>_x0001_1158</v>
      </c>
      <c r="AA40" s="1">
        <v>6</v>
      </c>
      <c r="AC40" s="1" t="s">
        <v>52</v>
      </c>
      <c r="AE40" s="1" t="s">
        <v>53</v>
      </c>
    </row>
    <row r="41" spans="1:31" x14ac:dyDescent="0.2">
      <c r="A41" s="1" t="s">
        <v>88</v>
      </c>
      <c r="C41" s="41">
        <v>45561.421000000002</v>
      </c>
      <c r="D41" s="41"/>
      <c r="E41" s="1">
        <f t="shared" si="1"/>
        <v>-11.981732318081495</v>
      </c>
      <c r="F41" s="1">
        <f t="shared" si="2"/>
        <v>-12</v>
      </c>
      <c r="G41" s="1">
        <f t="shared" si="3"/>
        <v>6.2464000075124204E-3</v>
      </c>
      <c r="I41" s="1">
        <f t="shared" si="9"/>
        <v>6.2464000075124204E-3</v>
      </c>
      <c r="N41" s="1">
        <f t="shared" si="8"/>
        <v>6.2464000075124204E-3</v>
      </c>
      <c r="P41" s="39">
        <f t="shared" si="4"/>
        <v>-0.16354154943023802</v>
      </c>
      <c r="Q41" s="132">
        <f t="shared" si="5"/>
        <v>30542.921000000002</v>
      </c>
      <c r="R41" s="40"/>
      <c r="S41" s="39">
        <f t="shared" si="6"/>
        <v>2.8827947774276101E-2</v>
      </c>
      <c r="T41" s="1">
        <v>0.1</v>
      </c>
      <c r="V41" s="1" t="str">
        <f>VLOOKUP(C41,Sheet2!C$11:E$80,3,FALSE)</f>
        <v>_x0001_12</v>
      </c>
      <c r="AA41" s="1">
        <v>6</v>
      </c>
      <c r="AC41" s="1" t="s">
        <v>52</v>
      </c>
      <c r="AE41" s="1" t="s">
        <v>53</v>
      </c>
    </row>
    <row r="42" spans="1:31" x14ac:dyDescent="0.2">
      <c r="A42" s="1" t="s">
        <v>81</v>
      </c>
      <c r="C42" s="41">
        <v>45116.542000000001</v>
      </c>
      <c r="D42" s="41"/>
      <c r="E42" s="1">
        <f t="shared" si="1"/>
        <v>-1313.0364289114934</v>
      </c>
      <c r="F42" s="1">
        <f t="shared" si="2"/>
        <v>-1313</v>
      </c>
      <c r="G42" s="1">
        <f t="shared" si="3"/>
        <v>-1.2456399992515799E-2</v>
      </c>
      <c r="I42" s="1">
        <f t="shared" si="9"/>
        <v>-1.2456399992515799E-2</v>
      </c>
      <c r="N42" s="1">
        <f t="shared" si="8"/>
        <v>-1.2456399992515799E-2</v>
      </c>
      <c r="P42" s="39">
        <f t="shared" si="4"/>
        <v>-0.16354172135528491</v>
      </c>
      <c r="Q42" s="132">
        <f t="shared" si="5"/>
        <v>30098.042000000001</v>
      </c>
      <c r="R42" s="40"/>
      <c r="S42" s="39">
        <f t="shared" si="6"/>
        <v>2.2826774331291218E-2</v>
      </c>
      <c r="T42" s="1">
        <v>0.1</v>
      </c>
      <c r="V42" s="1" t="str">
        <f>VLOOKUP(C42,Sheet2!C$11:E$80,3,FALSE)</f>
        <v>_x0001_1313</v>
      </c>
      <c r="AA42" s="1">
        <v>6</v>
      </c>
      <c r="AC42" s="1" t="s">
        <v>52</v>
      </c>
      <c r="AE42" s="1" t="s">
        <v>53</v>
      </c>
    </row>
    <row r="43" spans="1:31" x14ac:dyDescent="0.2">
      <c r="A43" s="1" t="s">
        <v>87</v>
      </c>
      <c r="B43" s="2" t="s">
        <v>56</v>
      </c>
      <c r="C43" s="41">
        <v>45519.538</v>
      </c>
      <c r="D43" s="41"/>
      <c r="E43" s="1">
        <f t="shared" si="1"/>
        <v>-134.46913643790708</v>
      </c>
      <c r="F43" s="1">
        <f t="shared" si="2"/>
        <v>-134.5</v>
      </c>
      <c r="G43" s="1">
        <f t="shared" si="3"/>
        <v>1.0553400003118441E-2</v>
      </c>
      <c r="I43" s="1">
        <f t="shared" si="9"/>
        <v>1.0553400003118441E-2</v>
      </c>
      <c r="N43" s="1">
        <f t="shared" si="8"/>
        <v>1.0553400003118441E-2</v>
      </c>
      <c r="P43" s="39">
        <f t="shared" si="4"/>
        <v>-0.16354150983825749</v>
      </c>
      <c r="Q43" s="132">
        <f t="shared" si="5"/>
        <v>30501.038</v>
      </c>
      <c r="R43" s="40"/>
      <c r="S43" s="39">
        <f t="shared" si="6"/>
        <v>3.0309037632676814E-2</v>
      </c>
      <c r="T43" s="1">
        <v>0.1</v>
      </c>
      <c r="V43" s="1" t="str">
        <f>VLOOKUP(C43,Sheet2!C$11:E$80,3,FALSE)</f>
        <v>_x0001_134.5</v>
      </c>
      <c r="AA43" s="1">
        <v>5</v>
      </c>
      <c r="AC43" s="1" t="s">
        <v>52</v>
      </c>
      <c r="AE43" s="1" t="s">
        <v>53</v>
      </c>
    </row>
    <row r="44" spans="1:31" x14ac:dyDescent="0.2">
      <c r="A44" s="1" t="s">
        <v>79</v>
      </c>
      <c r="B44" s="2" t="s">
        <v>56</v>
      </c>
      <c r="C44" s="41">
        <v>44927.285000000003</v>
      </c>
      <c r="D44" s="41"/>
      <c r="E44" s="1">
        <f t="shared" si="1"/>
        <v>-1866.5211038751938</v>
      </c>
      <c r="F44" s="1">
        <f t="shared" si="2"/>
        <v>-1866.5</v>
      </c>
      <c r="G44" s="1">
        <f t="shared" si="3"/>
        <v>-7.2161999923991971E-3</v>
      </c>
      <c r="I44" s="1">
        <f t="shared" si="9"/>
        <v>-7.2161999923991971E-3</v>
      </c>
      <c r="N44" s="1">
        <f t="shared" si="8"/>
        <v>-7.2161999923991971E-3</v>
      </c>
      <c r="P44" s="39">
        <f t="shared" si="4"/>
        <v>-0.16354167318485954</v>
      </c>
      <c r="Q44" s="132">
        <f t="shared" si="5"/>
        <v>29908.785000000003</v>
      </c>
      <c r="R44" s="40"/>
      <c r="S44" s="39">
        <f t="shared" si="6"/>
        <v>2.4437653568846637E-2</v>
      </c>
      <c r="T44" s="1">
        <v>0.1</v>
      </c>
      <c r="V44" s="1" t="str">
        <f>VLOOKUP(C44,Sheet2!C$11:E$80,3,FALSE)</f>
        <v>_x0001_1866.5</v>
      </c>
      <c r="AA44" s="1">
        <v>5</v>
      </c>
      <c r="AC44" s="1" t="s">
        <v>52</v>
      </c>
      <c r="AE44" s="1" t="s">
        <v>53</v>
      </c>
    </row>
    <row r="45" spans="1:31" x14ac:dyDescent="0.2">
      <c r="A45" s="1" t="s">
        <v>79</v>
      </c>
      <c r="C45" s="41">
        <v>44897.374000000003</v>
      </c>
      <c r="D45" s="41"/>
      <c r="E45" s="1">
        <f t="shared" si="1"/>
        <v>-1953.9962308868207</v>
      </c>
      <c r="F45" s="1">
        <f t="shared" si="2"/>
        <v>-1954</v>
      </c>
      <c r="G45" s="1">
        <f t="shared" si="3"/>
        <v>1.2888000055681914E-3</v>
      </c>
      <c r="I45" s="1">
        <f t="shared" si="9"/>
        <v>1.2888000055681914E-3</v>
      </c>
      <c r="N45" s="1">
        <f t="shared" si="8"/>
        <v>1.2888000055681914E-3</v>
      </c>
      <c r="P45" s="39">
        <f t="shared" si="4"/>
        <v>-0.16354159500284846</v>
      </c>
      <c r="Q45" s="132">
        <f t="shared" si="5"/>
        <v>29878.874000000003</v>
      </c>
      <c r="R45" s="40"/>
      <c r="S45" s="39">
        <f t="shared" si="6"/>
        <v>2.7169059118630663E-2</v>
      </c>
      <c r="T45" s="1">
        <v>0.1</v>
      </c>
      <c r="V45" s="1" t="str">
        <f>VLOOKUP(C45,Sheet2!C$11:E$80,3,FALSE)</f>
        <v>_x0001_1954</v>
      </c>
      <c r="AA45" s="1">
        <v>6</v>
      </c>
      <c r="AC45" s="1" t="s">
        <v>52</v>
      </c>
      <c r="AE45" s="1" t="s">
        <v>53</v>
      </c>
    </row>
    <row r="46" spans="1:31" x14ac:dyDescent="0.2">
      <c r="A46" s="1" t="s">
        <v>77</v>
      </c>
      <c r="B46" s="2" t="s">
        <v>56</v>
      </c>
      <c r="C46" s="41">
        <v>44878.392999999996</v>
      </c>
      <c r="D46" s="41"/>
      <c r="E46" s="1">
        <f t="shared" si="1"/>
        <v>-2009.5064239866267</v>
      </c>
      <c r="F46" s="1">
        <f t="shared" si="2"/>
        <v>-2009.5</v>
      </c>
      <c r="G46" s="1">
        <f t="shared" si="3"/>
        <v>-2.1965999985695817E-3</v>
      </c>
      <c r="I46" s="1">
        <f t="shared" si="9"/>
        <v>-2.1965999985695817E-3</v>
      </c>
      <c r="N46" s="1">
        <f t="shared" si="8"/>
        <v>-2.1965999985695817E-3</v>
      </c>
      <c r="P46" s="39">
        <f t="shared" si="4"/>
        <v>-0.1635416270423028</v>
      </c>
      <c r="Q46" s="132">
        <f t="shared" si="5"/>
        <v>29859.892999999996</v>
      </c>
      <c r="R46" s="40"/>
      <c r="S46" s="39">
        <f t="shared" si="6"/>
        <v>2.6032217751743001E-2</v>
      </c>
      <c r="T46" s="1">
        <v>0.1</v>
      </c>
      <c r="V46" s="1" t="str">
        <f>VLOOKUP(C46,Sheet2!C$11:E$80,3,FALSE)</f>
        <v>_x0001_2009.5</v>
      </c>
      <c r="AA46" s="1">
        <v>8</v>
      </c>
      <c r="AC46" s="1" t="s">
        <v>52</v>
      </c>
      <c r="AE46" s="1" t="s">
        <v>53</v>
      </c>
    </row>
    <row r="47" spans="1:31" x14ac:dyDescent="0.2">
      <c r="A47" s="1" t="s">
        <v>77</v>
      </c>
      <c r="B47" s="2" t="s">
        <v>56</v>
      </c>
      <c r="C47" s="41">
        <v>44874.294000000002</v>
      </c>
      <c r="D47" s="41"/>
      <c r="E47" s="1">
        <f t="shared" si="1"/>
        <v>-2021.4940053319579</v>
      </c>
      <c r="F47" s="1">
        <f t="shared" si="2"/>
        <v>-2021.5</v>
      </c>
      <c r="G47" s="1">
        <f t="shared" si="3"/>
        <v>2.0498000085353851E-3</v>
      </c>
      <c r="I47" s="1">
        <f t="shared" si="9"/>
        <v>2.0498000085353851E-3</v>
      </c>
      <c r="N47" s="1">
        <f t="shared" si="8"/>
        <v>2.0498000085353851E-3</v>
      </c>
      <c r="P47" s="39">
        <f t="shared" si="4"/>
        <v>-0.16354158800737503</v>
      </c>
      <c r="Q47" s="132">
        <f t="shared" si="5"/>
        <v>29855.794000000002</v>
      </c>
      <c r="R47" s="40"/>
      <c r="S47" s="39">
        <f t="shared" si="6"/>
        <v>2.74205077850358E-2</v>
      </c>
      <c r="T47" s="1">
        <v>0.1</v>
      </c>
      <c r="V47" s="1" t="str">
        <f>VLOOKUP(C47,Sheet2!C$11:E$80,3,FALSE)</f>
        <v>_x0001_2021.5</v>
      </c>
      <c r="AA47" s="1">
        <v>7</v>
      </c>
      <c r="AC47" s="1" t="s">
        <v>52</v>
      </c>
      <c r="AE47" s="1" t="s">
        <v>53</v>
      </c>
    </row>
    <row r="48" spans="1:31" x14ac:dyDescent="0.2">
      <c r="A48" s="1" t="s">
        <v>77</v>
      </c>
      <c r="C48" s="41">
        <v>44793.423999999999</v>
      </c>
      <c r="D48" s="41"/>
      <c r="E48" s="1">
        <f t="shared" si="1"/>
        <v>-2257.9994221161</v>
      </c>
      <c r="F48" s="1">
        <f t="shared" si="2"/>
        <v>-2258</v>
      </c>
      <c r="G48" s="1">
        <f t="shared" si="3"/>
        <v>1.976000057766214E-4</v>
      </c>
      <c r="I48" s="1">
        <f t="shared" si="9"/>
        <v>1.976000057766214E-4</v>
      </c>
      <c r="N48" s="1">
        <f t="shared" si="8"/>
        <v>1.976000057766214E-4</v>
      </c>
      <c r="P48" s="39">
        <f t="shared" si="4"/>
        <v>-0.16354160503367737</v>
      </c>
      <c r="Q48" s="132">
        <f t="shared" si="5"/>
        <v>29774.923999999999</v>
      </c>
      <c r="R48" s="40"/>
      <c r="S48" s="39">
        <f t="shared" si="6"/>
        <v>2.6810527266952357E-2</v>
      </c>
      <c r="T48" s="1">
        <v>0.1</v>
      </c>
      <c r="V48" s="1" t="str">
        <f>VLOOKUP(C48,Sheet2!C$11:E$80,3,FALSE)</f>
        <v>_x0001_2258</v>
      </c>
      <c r="AA48" s="1">
        <v>8</v>
      </c>
      <c r="AC48" s="1" t="s">
        <v>52</v>
      </c>
      <c r="AE48" s="1" t="s">
        <v>53</v>
      </c>
    </row>
    <row r="49" spans="1:31" x14ac:dyDescent="0.2">
      <c r="A49" s="1" t="s">
        <v>76</v>
      </c>
      <c r="B49" s="2" t="s">
        <v>56</v>
      </c>
      <c r="C49" s="41">
        <v>44582.269</v>
      </c>
      <c r="D49" s="41"/>
      <c r="E49" s="1">
        <f t="shared" si="1"/>
        <v>-2875.5250964212028</v>
      </c>
      <c r="F49" s="1">
        <f t="shared" si="2"/>
        <v>-2875.5</v>
      </c>
      <c r="G49" s="1">
        <f t="shared" si="3"/>
        <v>-8.5813999976380728E-3</v>
      </c>
      <c r="I49" s="1">
        <f t="shared" si="9"/>
        <v>-8.5813999976380728E-3</v>
      </c>
      <c r="N49" s="1">
        <f t="shared" si="8"/>
        <v>-8.5813999976380728E-3</v>
      </c>
      <c r="P49" s="39">
        <f t="shared" si="4"/>
        <v>-0.16354168573443031</v>
      </c>
      <c r="Q49" s="132">
        <f t="shared" si="5"/>
        <v>29563.769</v>
      </c>
      <c r="R49" s="40"/>
      <c r="S49" s="39">
        <f t="shared" si="6"/>
        <v>2.4012690155628298E-2</v>
      </c>
      <c r="T49" s="1">
        <v>0.1</v>
      </c>
      <c r="V49" s="1" t="str">
        <f>VLOOKUP(C49,Sheet2!C$11:E$80,3,FALSE)</f>
        <v>_x0001_2875.5</v>
      </c>
      <c r="AA49" s="1">
        <v>11</v>
      </c>
      <c r="AC49" s="1" t="s">
        <v>52</v>
      </c>
      <c r="AE49" s="1" t="s">
        <v>53</v>
      </c>
    </row>
    <row r="50" spans="1:31" x14ac:dyDescent="0.2">
      <c r="A50" s="1" t="s">
        <v>76</v>
      </c>
      <c r="C50" s="41">
        <v>44575.271000000001</v>
      </c>
      <c r="D50" s="41"/>
      <c r="E50" s="1">
        <f t="shared" si="1"/>
        <v>-2895.9908427629275</v>
      </c>
      <c r="F50" s="1">
        <f t="shared" si="2"/>
        <v>-2896</v>
      </c>
      <c r="G50" s="1">
        <f t="shared" si="3"/>
        <v>3.1312000064644963E-3</v>
      </c>
      <c r="I50" s="1">
        <f t="shared" si="9"/>
        <v>3.1312000064644963E-3</v>
      </c>
      <c r="N50" s="1">
        <f t="shared" si="8"/>
        <v>3.1312000064644963E-3</v>
      </c>
      <c r="P50" s="39">
        <f t="shared" si="4"/>
        <v>-0.163541578066633</v>
      </c>
      <c r="Q50" s="132">
        <f t="shared" si="5"/>
        <v>29556.771000000001</v>
      </c>
      <c r="R50" s="40"/>
      <c r="S50" s="39">
        <f t="shared" si="6"/>
        <v>2.7779814950604009E-2</v>
      </c>
      <c r="T50" s="1">
        <v>0.1</v>
      </c>
      <c r="V50" s="1" t="str">
        <f>VLOOKUP(C50,Sheet2!C$11:E$80,3,FALSE)</f>
        <v>_x0001_2896</v>
      </c>
      <c r="AA50" s="1">
        <v>10</v>
      </c>
      <c r="AC50" s="1" t="s">
        <v>52</v>
      </c>
      <c r="AE50" s="1" t="s">
        <v>53</v>
      </c>
    </row>
    <row r="51" spans="1:31" x14ac:dyDescent="0.2">
      <c r="A51" s="1" t="s">
        <v>75</v>
      </c>
      <c r="B51" s="2" t="s">
        <v>56</v>
      </c>
      <c r="C51" s="41">
        <v>44569.296000000002</v>
      </c>
      <c r="D51" s="41"/>
      <c r="E51" s="1">
        <f t="shared" si="1"/>
        <v>-2913.4648116671551</v>
      </c>
      <c r="F51" s="1">
        <f t="shared" si="2"/>
        <v>-2913.5</v>
      </c>
      <c r="G51" s="1">
        <f t="shared" si="3"/>
        <v>1.2032200007524807E-2</v>
      </c>
      <c r="I51" s="1">
        <f t="shared" si="9"/>
        <v>1.2032200007524807E-2</v>
      </c>
      <c r="N51" s="1">
        <f t="shared" si="8"/>
        <v>1.2032200007524807E-2</v>
      </c>
      <c r="P51" s="39">
        <f t="shared" si="4"/>
        <v>-0.16354149624442987</v>
      </c>
      <c r="Q51" s="132">
        <f t="shared" si="5"/>
        <v>29550.796000000002</v>
      </c>
      <c r="R51" s="40"/>
      <c r="S51" s="39">
        <f t="shared" si="6"/>
        <v>3.0826122815573644E-2</v>
      </c>
      <c r="T51" s="1">
        <v>0.1</v>
      </c>
      <c r="V51" s="1" t="str">
        <f>VLOOKUP(C51,Sheet2!C$11:E$80,3,FALSE)</f>
        <v>_x0001_2913.5</v>
      </c>
      <c r="AA51" s="1">
        <v>6</v>
      </c>
      <c r="AC51" s="1" t="s">
        <v>52</v>
      </c>
      <c r="AE51" s="1" t="s">
        <v>53</v>
      </c>
    </row>
    <row r="52" spans="1:31" x14ac:dyDescent="0.2">
      <c r="A52" s="1" t="s">
        <v>75</v>
      </c>
      <c r="C52" s="41">
        <v>44516.451999999997</v>
      </c>
      <c r="D52" s="41"/>
      <c r="E52" s="1">
        <f t="shared" si="1"/>
        <v>-3068.0078096211787</v>
      </c>
      <c r="F52" s="1">
        <f t="shared" si="2"/>
        <v>-3068</v>
      </c>
      <c r="G52" s="1">
        <f t="shared" si="3"/>
        <v>-2.6703999974415638E-3</v>
      </c>
      <c r="I52" s="1">
        <f t="shared" si="9"/>
        <v>-2.6703999974415638E-3</v>
      </c>
      <c r="N52" s="1">
        <f t="shared" si="8"/>
        <v>-2.6703999974415638E-3</v>
      </c>
      <c r="P52" s="39">
        <f t="shared" si="4"/>
        <v>-0.16354163139769798</v>
      </c>
      <c r="Q52" s="132">
        <f t="shared" si="5"/>
        <v>29497.951999999997</v>
      </c>
      <c r="R52" s="40"/>
      <c r="S52" s="39">
        <f t="shared" si="6"/>
        <v>2.5879553092234844E-2</v>
      </c>
      <c r="T52" s="1">
        <v>0.1</v>
      </c>
      <c r="V52" s="1" t="str">
        <f>VLOOKUP(C52,Sheet2!C$11:E$80,3,FALSE)</f>
        <v>_x0001_3068</v>
      </c>
      <c r="AA52" s="1">
        <v>11</v>
      </c>
      <c r="AC52" s="1" t="s">
        <v>52</v>
      </c>
      <c r="AE52" s="1" t="s">
        <v>53</v>
      </c>
    </row>
    <row r="53" spans="1:31" x14ac:dyDescent="0.2">
      <c r="A53" s="1" t="s">
        <v>74</v>
      </c>
      <c r="C53" s="41">
        <v>44375.565000000002</v>
      </c>
      <c r="D53" s="41"/>
      <c r="E53" s="1">
        <f t="shared" ref="E53:E84" si="10">+(C53-C$7)/C$8</f>
        <v>-3480.0337605852596</v>
      </c>
      <c r="F53" s="1">
        <f t="shared" ref="F53:F84" si="11">ROUND(2*E53,0)/2</f>
        <v>-3480</v>
      </c>
      <c r="G53" s="1">
        <f t="shared" ref="G53:G84" si="12">+C53-(C$7+F53*C$8)</f>
        <v>-1.1543999993591569E-2</v>
      </c>
      <c r="I53" s="1">
        <f t="shared" si="9"/>
        <v>-1.1543999993591569E-2</v>
      </c>
      <c r="N53" s="1">
        <f t="shared" si="8"/>
        <v>-1.1543999993591569E-2</v>
      </c>
      <c r="P53" s="39">
        <f t="shared" ref="P53:P84" si="13">+D$11+D$12*G53+D$13*G53^2</f>
        <v>-0.16354171296806702</v>
      </c>
      <c r="Q53" s="132">
        <f t="shared" ref="Q53:Q84" si="14">+C53-15018.5</f>
        <v>29357.065000000002</v>
      </c>
      <c r="R53" s="40"/>
      <c r="S53" s="39">
        <f t="shared" ref="S53:S84" si="15">+(P53-G53)^2</f>
        <v>2.3103304749471022E-2</v>
      </c>
      <c r="T53" s="1">
        <v>0.1</v>
      </c>
      <c r="V53" s="1" t="str">
        <f>VLOOKUP(C53,Sheet2!C$11:E$80,3,FALSE)</f>
        <v>_x0001_3480</v>
      </c>
      <c r="AA53" s="1">
        <v>6</v>
      </c>
      <c r="AC53" s="1" t="s">
        <v>52</v>
      </c>
      <c r="AE53" s="1" t="s">
        <v>53</v>
      </c>
    </row>
    <row r="54" spans="1:31" x14ac:dyDescent="0.2">
      <c r="A54" s="1" t="s">
        <v>73</v>
      </c>
      <c r="C54" s="41">
        <v>44194.345999999998</v>
      </c>
      <c r="D54" s="41"/>
      <c r="E54" s="1">
        <f t="shared" si="10"/>
        <v>-4010.0111950381493</v>
      </c>
      <c r="F54" s="1">
        <f t="shared" si="11"/>
        <v>-4010</v>
      </c>
      <c r="G54" s="1">
        <f t="shared" si="12"/>
        <v>-3.8280000007944182E-3</v>
      </c>
      <c r="I54" s="1">
        <f t="shared" si="9"/>
        <v>-3.8280000007944182E-3</v>
      </c>
      <c r="N54" s="1">
        <f t="shared" si="8"/>
        <v>-3.8280000007944182E-3</v>
      </c>
      <c r="P54" s="39">
        <f t="shared" si="13"/>
        <v>-0.16354164203890872</v>
      </c>
      <c r="Q54" s="132">
        <f t="shared" si="14"/>
        <v>29175.845999999998</v>
      </c>
      <c r="R54" s="40"/>
      <c r="S54" s="39">
        <f t="shared" si="15"/>
        <v>2.5508447453078915E-2</v>
      </c>
      <c r="T54" s="1">
        <v>0.1</v>
      </c>
      <c r="V54" s="1" t="str">
        <f>VLOOKUP(C54,Sheet2!C$11:E$80,3,FALSE)</f>
        <v>_x0001_4010</v>
      </c>
      <c r="AA54" s="1">
        <v>7</v>
      </c>
      <c r="AC54" s="1" t="s">
        <v>52</v>
      </c>
      <c r="AE54" s="1" t="s">
        <v>53</v>
      </c>
    </row>
    <row r="55" spans="1:31" x14ac:dyDescent="0.2">
      <c r="A55" s="1" t="s">
        <v>73</v>
      </c>
      <c r="B55" s="2" t="s">
        <v>56</v>
      </c>
      <c r="C55" s="41">
        <v>44135.383000000002</v>
      </c>
      <c r="D55" s="41"/>
      <c r="E55" s="1">
        <f t="shared" si="10"/>
        <v>-4182.4492918582555</v>
      </c>
      <c r="F55" s="1">
        <f t="shared" si="11"/>
        <v>-4182.5</v>
      </c>
      <c r="G55" s="1">
        <f t="shared" si="12"/>
        <v>1.7339000005449634E-2</v>
      </c>
      <c r="I55" s="1">
        <f t="shared" si="9"/>
        <v>1.7339000005449634E-2</v>
      </c>
      <c r="N55" s="1">
        <f t="shared" si="8"/>
        <v>1.7339000005449634E-2</v>
      </c>
      <c r="P55" s="39">
        <f t="shared" si="13"/>
        <v>-0.16354144746182514</v>
      </c>
      <c r="Q55" s="132">
        <f t="shared" si="14"/>
        <v>29116.883000000002</v>
      </c>
      <c r="R55" s="40"/>
      <c r="S55" s="39">
        <f t="shared" si="15"/>
        <v>3.2717736275961549E-2</v>
      </c>
      <c r="T55" s="1">
        <v>0.1</v>
      </c>
      <c r="V55" s="1" t="str">
        <f>VLOOKUP(C55,Sheet2!C$11:E$80,3,FALSE)</f>
        <v>_x0001_4182.5</v>
      </c>
      <c r="AA55" s="1">
        <v>6</v>
      </c>
      <c r="AC55" s="1" t="s">
        <v>52</v>
      </c>
      <c r="AE55" s="1" t="s">
        <v>53</v>
      </c>
    </row>
    <row r="56" spans="1:31" x14ac:dyDescent="0.2">
      <c r="A56" s="1" t="s">
        <v>73</v>
      </c>
      <c r="C56" s="41">
        <v>44133.493000000002</v>
      </c>
      <c r="D56" s="41"/>
      <c r="E56" s="1">
        <f t="shared" si="10"/>
        <v>-4187.9766226078773</v>
      </c>
      <c r="F56" s="1">
        <f t="shared" si="11"/>
        <v>-4188</v>
      </c>
      <c r="G56" s="1">
        <f t="shared" si="12"/>
        <v>7.9936000038287602E-3</v>
      </c>
      <c r="I56" s="1">
        <f t="shared" si="9"/>
        <v>7.9936000038287602E-3</v>
      </c>
      <c r="N56" s="1">
        <f t="shared" si="8"/>
        <v>7.9936000038287602E-3</v>
      </c>
      <c r="P56" s="39">
        <f t="shared" si="13"/>
        <v>-0.16354153336914881</v>
      </c>
      <c r="Q56" s="132">
        <f t="shared" si="14"/>
        <v>29114.993000000002</v>
      </c>
      <c r="R56" s="40"/>
      <c r="S56" s="39">
        <f t="shared" si="15"/>
        <v>2.9424301981285202E-2</v>
      </c>
      <c r="T56" s="1">
        <v>0.1</v>
      </c>
      <c r="V56" s="1" t="str">
        <f>VLOOKUP(C56,Sheet2!C$11:E$80,3,FALSE)</f>
        <v>_x0001_4188</v>
      </c>
      <c r="AA56" s="1">
        <v>6</v>
      </c>
      <c r="AC56" s="1" t="s">
        <v>52</v>
      </c>
      <c r="AE56" s="1" t="s">
        <v>53</v>
      </c>
    </row>
    <row r="57" spans="1:31" x14ac:dyDescent="0.2">
      <c r="A57" s="1" t="s">
        <v>72</v>
      </c>
      <c r="C57" s="41">
        <v>44028.508999999998</v>
      </c>
      <c r="D57" s="41"/>
      <c r="E57" s="1">
        <f t="shared" si="10"/>
        <v>-4495.0037609245155</v>
      </c>
      <c r="F57" s="1">
        <f t="shared" si="11"/>
        <v>-4495</v>
      </c>
      <c r="G57" s="1">
        <f t="shared" si="12"/>
        <v>-1.2859999987995252E-3</v>
      </c>
      <c r="I57" s="1">
        <f t="shared" si="9"/>
        <v>-1.2859999987995252E-3</v>
      </c>
      <c r="N57" s="1">
        <f t="shared" si="8"/>
        <v>-1.2859999987995252E-3</v>
      </c>
      <c r="P57" s="39">
        <f t="shared" si="13"/>
        <v>-0.16354161867163419</v>
      </c>
      <c r="Q57" s="132">
        <f t="shared" si="14"/>
        <v>29010.008999999998</v>
      </c>
      <c r="R57" s="40"/>
      <c r="S57" s="39">
        <f t="shared" si="15"/>
        <v>2.6326885790904333E-2</v>
      </c>
      <c r="T57" s="1">
        <v>0.1</v>
      </c>
      <c r="V57" s="1" t="str">
        <f>VLOOKUP(C57,Sheet2!C$11:E$80,3,FALSE)</f>
        <v>_x0001_4495</v>
      </c>
      <c r="AA57" s="1">
        <v>10</v>
      </c>
      <c r="AC57" s="1" t="s">
        <v>52</v>
      </c>
      <c r="AE57" s="1" t="s">
        <v>53</v>
      </c>
    </row>
    <row r="58" spans="1:31" x14ac:dyDescent="0.2">
      <c r="A58" s="1" t="s">
        <v>71</v>
      </c>
      <c r="C58" s="41">
        <v>43845.23</v>
      </c>
      <c r="D58" s="41"/>
      <c r="E58" s="1">
        <f t="shared" si="10"/>
        <v>-5031.0056934431032</v>
      </c>
      <c r="F58" s="1">
        <f t="shared" si="11"/>
        <v>-5031</v>
      </c>
      <c r="G58" s="1">
        <f t="shared" si="12"/>
        <v>-1.9467999954940751E-3</v>
      </c>
      <c r="I58" s="1">
        <f t="shared" si="9"/>
        <v>-1.9467999954940751E-3</v>
      </c>
      <c r="N58" s="1">
        <f t="shared" si="8"/>
        <v>-1.9467999954940751E-3</v>
      </c>
      <c r="P58" s="39">
        <f t="shared" si="13"/>
        <v>-0.16354162474602224</v>
      </c>
      <c r="Q58" s="132">
        <f t="shared" si="14"/>
        <v>28826.730000000003</v>
      </c>
      <c r="R58" s="40"/>
      <c r="S58" s="39">
        <f t="shared" si="15"/>
        <v>2.6112887386153909E-2</v>
      </c>
      <c r="T58" s="1">
        <v>0.1</v>
      </c>
      <c r="V58" s="1" t="str">
        <f>VLOOKUP(C58,Sheet2!C$11:E$80,3,FALSE)</f>
        <v>_x0001_5031</v>
      </c>
      <c r="AA58" s="1">
        <v>6</v>
      </c>
      <c r="AC58" s="1" t="s">
        <v>52</v>
      </c>
      <c r="AE58" s="1" t="s">
        <v>53</v>
      </c>
    </row>
    <row r="59" spans="1:31" x14ac:dyDescent="0.2">
      <c r="A59" s="1" t="s">
        <v>70</v>
      </c>
      <c r="C59" s="41">
        <v>43833.256999999998</v>
      </c>
      <c r="D59" s="41"/>
      <c r="E59" s="1">
        <f t="shared" si="10"/>
        <v>-5066.0208950649376</v>
      </c>
      <c r="F59" s="1">
        <f t="shared" si="11"/>
        <v>-5066</v>
      </c>
      <c r="G59" s="1">
        <f t="shared" si="12"/>
        <v>-7.1448000016971491E-3</v>
      </c>
      <c r="I59" s="1">
        <f t="shared" si="9"/>
        <v>-7.1448000016971491E-3</v>
      </c>
      <c r="N59" s="1">
        <f t="shared" si="8"/>
        <v>-7.1448000016971491E-3</v>
      </c>
      <c r="P59" s="39">
        <f t="shared" si="13"/>
        <v>-0.1635416725285167</v>
      </c>
      <c r="Q59" s="132">
        <f t="shared" si="14"/>
        <v>28814.756999999998</v>
      </c>
      <c r="R59" s="40"/>
      <c r="S59" s="39">
        <f t="shared" si="15"/>
        <v>2.4459981736170245E-2</v>
      </c>
      <c r="T59" s="1">
        <v>0.1</v>
      </c>
      <c r="V59" s="1" t="str">
        <f>VLOOKUP(C59,Sheet2!C$11:E$80,3,FALSE)</f>
        <v>_x0001_5066</v>
      </c>
      <c r="AA59" s="1">
        <v>6</v>
      </c>
      <c r="AC59" s="1" t="s">
        <v>52</v>
      </c>
      <c r="AE59" s="1" t="s">
        <v>53</v>
      </c>
    </row>
    <row r="60" spans="1:31" x14ac:dyDescent="0.2">
      <c r="A60" s="1" t="s">
        <v>69</v>
      </c>
      <c r="C60" s="41">
        <v>43746.413999999997</v>
      </c>
      <c r="D60" s="41"/>
      <c r="E60" s="1">
        <f t="shared" si="10"/>
        <v>-5319.9944317260579</v>
      </c>
      <c r="F60" s="1">
        <f t="shared" si="11"/>
        <v>-5320</v>
      </c>
      <c r="G60" s="1">
        <f t="shared" si="12"/>
        <v>1.9039999970118515E-3</v>
      </c>
      <c r="I60" s="1">
        <f t="shared" si="9"/>
        <v>1.9039999970118515E-3</v>
      </c>
      <c r="N60" s="1">
        <f t="shared" si="8"/>
        <v>1.9039999970118515E-3</v>
      </c>
      <c r="P60" s="39">
        <f t="shared" si="13"/>
        <v>-0.16354158934763796</v>
      </c>
      <c r="Q60" s="132">
        <f t="shared" si="14"/>
        <v>28727.913999999997</v>
      </c>
      <c r="R60" s="40"/>
      <c r="S60" s="39">
        <f t="shared" si="15"/>
        <v>2.7372243033598503E-2</v>
      </c>
      <c r="T60" s="1">
        <v>0.1</v>
      </c>
      <c r="V60" s="1" t="str">
        <f>VLOOKUP(C60,Sheet2!C$11:E$80,3,FALSE)</f>
        <v>_x0001_5320</v>
      </c>
      <c r="AA60" s="1">
        <v>6</v>
      </c>
      <c r="AC60" s="1" t="s">
        <v>52</v>
      </c>
      <c r="AE60" s="1" t="s">
        <v>53</v>
      </c>
    </row>
    <row r="61" spans="1:31" x14ac:dyDescent="0.2">
      <c r="A61" s="1" t="s">
        <v>69</v>
      </c>
      <c r="C61" s="41">
        <v>43734.438000000002</v>
      </c>
      <c r="D61" s="41"/>
      <c r="E61" s="1">
        <f t="shared" si="10"/>
        <v>-5355.0184068887338</v>
      </c>
      <c r="F61" s="1">
        <f t="shared" si="11"/>
        <v>-5355</v>
      </c>
      <c r="G61" s="1">
        <f t="shared" si="12"/>
        <v>-6.2939999916125089E-3</v>
      </c>
      <c r="I61" s="1">
        <f t="shared" si="9"/>
        <v>-6.2939999916125089E-3</v>
      </c>
      <c r="N61" s="1">
        <f t="shared" si="8"/>
        <v>-6.2939999916125089E-3</v>
      </c>
      <c r="P61" s="39">
        <f t="shared" si="13"/>
        <v>-0.16354166470755682</v>
      </c>
      <c r="Q61" s="132">
        <f t="shared" si="14"/>
        <v>28715.938000000002</v>
      </c>
      <c r="R61" s="40"/>
      <c r="S61" s="39">
        <f t="shared" si="15"/>
        <v>2.4726828058618037E-2</v>
      </c>
      <c r="T61" s="1">
        <v>0.1</v>
      </c>
      <c r="V61" s="1" t="str">
        <f>VLOOKUP(C61,Sheet2!C$11:E$80,3,FALSE)</f>
        <v>_x0001_5355</v>
      </c>
      <c r="AA61" s="1">
        <v>6</v>
      </c>
      <c r="AC61" s="1" t="s">
        <v>52</v>
      </c>
      <c r="AE61" s="1" t="s">
        <v>53</v>
      </c>
    </row>
    <row r="62" spans="1:31" x14ac:dyDescent="0.2">
      <c r="A62" s="1" t="s">
        <v>69</v>
      </c>
      <c r="B62" s="2" t="s">
        <v>56</v>
      </c>
      <c r="C62" s="41">
        <v>43732.555999999997</v>
      </c>
      <c r="D62" s="41"/>
      <c r="E62" s="1">
        <f t="shared" si="10"/>
        <v>-5360.5223415293785</v>
      </c>
      <c r="F62" s="1">
        <f t="shared" si="11"/>
        <v>-5360.5</v>
      </c>
      <c r="G62" s="1">
        <f t="shared" si="12"/>
        <v>-7.6393999988795258E-3</v>
      </c>
      <c r="I62" s="1">
        <f t="shared" si="9"/>
        <v>-7.6393999988795258E-3</v>
      </c>
      <c r="N62" s="1">
        <f t="shared" si="8"/>
        <v>-7.6393999988795258E-3</v>
      </c>
      <c r="P62" s="39">
        <f t="shared" si="13"/>
        <v>-0.16354167707511616</v>
      </c>
      <c r="Q62" s="132">
        <f t="shared" si="14"/>
        <v>28714.055999999997</v>
      </c>
      <c r="R62" s="40"/>
      <c r="S62" s="39">
        <f t="shared" si="15"/>
        <v>2.4305519997555657E-2</v>
      </c>
      <c r="T62" s="1">
        <v>0.1</v>
      </c>
      <c r="V62" s="1" t="str">
        <f>VLOOKUP(C62,Sheet2!C$11:E$80,3,FALSE)</f>
        <v>_x0001_5360.5</v>
      </c>
      <c r="AA62" s="1">
        <v>9</v>
      </c>
      <c r="AC62" s="1" t="s">
        <v>52</v>
      </c>
      <c r="AE62" s="1" t="s">
        <v>53</v>
      </c>
    </row>
    <row r="63" spans="1:31" x14ac:dyDescent="0.2">
      <c r="A63" s="1" t="s">
        <v>69</v>
      </c>
      <c r="B63" s="2" t="s">
        <v>56</v>
      </c>
      <c r="C63" s="41">
        <v>43703.502999999997</v>
      </c>
      <c r="D63" s="41"/>
      <c r="E63" s="1">
        <f t="shared" si="10"/>
        <v>-5445.4882358514942</v>
      </c>
      <c r="F63" s="1">
        <f t="shared" si="11"/>
        <v>-5445.5</v>
      </c>
      <c r="G63" s="1">
        <f t="shared" si="12"/>
        <v>4.0225999982794747E-3</v>
      </c>
      <c r="I63" s="1">
        <f t="shared" si="9"/>
        <v>4.0225999982794747E-3</v>
      </c>
      <c r="N63" s="1">
        <f t="shared" si="8"/>
        <v>4.0225999982794747E-3</v>
      </c>
      <c r="P63" s="39">
        <f t="shared" si="13"/>
        <v>-0.16354156987246146</v>
      </c>
      <c r="Q63" s="132">
        <f t="shared" si="14"/>
        <v>28685.002999999997</v>
      </c>
      <c r="R63" s="40"/>
      <c r="S63" s="39">
        <f t="shared" si="15"/>
        <v>2.8077751024470524E-2</v>
      </c>
      <c r="T63" s="1">
        <v>0.1</v>
      </c>
      <c r="V63" s="1" t="str">
        <f>VLOOKUP(C63,Sheet2!C$11:E$80,3,FALSE)</f>
        <v>_x0001_5445.5</v>
      </c>
      <c r="AA63" s="1">
        <v>6</v>
      </c>
      <c r="AC63" s="1" t="s">
        <v>52</v>
      </c>
      <c r="AE63" s="1" t="s">
        <v>53</v>
      </c>
    </row>
    <row r="64" spans="1:31" x14ac:dyDescent="0.2">
      <c r="A64" s="1" t="s">
        <v>66</v>
      </c>
      <c r="B64" s="2" t="s">
        <v>56</v>
      </c>
      <c r="C64" s="41">
        <v>43510.307000000001</v>
      </c>
      <c r="D64" s="41"/>
      <c r="E64" s="1">
        <f t="shared" si="10"/>
        <v>-6010.4925699806736</v>
      </c>
      <c r="F64" s="1">
        <f t="shared" si="11"/>
        <v>-6010.5</v>
      </c>
      <c r="G64" s="1">
        <f t="shared" si="12"/>
        <v>2.5406000058865175E-3</v>
      </c>
      <c r="I64" s="1">
        <f t="shared" si="9"/>
        <v>2.5406000058865175E-3</v>
      </c>
      <c r="N64" s="1">
        <f t="shared" si="8"/>
        <v>2.5406000058865175E-3</v>
      </c>
      <c r="P64" s="39">
        <f t="shared" si="13"/>
        <v>-0.16354158349570844</v>
      </c>
      <c r="Q64" s="132">
        <f t="shared" si="14"/>
        <v>28491.807000000001</v>
      </c>
      <c r="R64" s="40"/>
      <c r="S64" s="39">
        <f t="shared" si="15"/>
        <v>2.7583291676657459E-2</v>
      </c>
      <c r="T64" s="1">
        <v>0.1</v>
      </c>
      <c r="V64" s="1" t="str">
        <f>VLOOKUP(C64,Sheet2!C$11:E$80,3,FALSE)</f>
        <v>_x0001_6010.5</v>
      </c>
      <c r="AA64" s="1">
        <v>7</v>
      </c>
      <c r="AC64" s="1" t="s">
        <v>52</v>
      </c>
      <c r="AE64" s="1" t="s">
        <v>53</v>
      </c>
    </row>
    <row r="65" spans="1:31" x14ac:dyDescent="0.2">
      <c r="A65" s="1" t="s">
        <v>65</v>
      </c>
      <c r="C65" s="41">
        <v>43451.32</v>
      </c>
      <c r="D65" s="41"/>
      <c r="E65" s="1">
        <f t="shared" si="10"/>
        <v>-6183.0008551277742</v>
      </c>
      <c r="F65" s="1">
        <f t="shared" si="11"/>
        <v>-6183</v>
      </c>
      <c r="G65" s="1">
        <f t="shared" si="12"/>
        <v>-2.9240000003483146E-4</v>
      </c>
      <c r="I65" s="1">
        <f t="shared" si="9"/>
        <v>-2.9240000003483146E-4</v>
      </c>
      <c r="N65" s="1">
        <f t="shared" si="8"/>
        <v>-2.9240000003483146E-4</v>
      </c>
      <c r="P65" s="39">
        <f t="shared" si="13"/>
        <v>-0.16354160953799038</v>
      </c>
      <c r="Q65" s="132">
        <f t="shared" si="14"/>
        <v>28432.82</v>
      </c>
      <c r="R65" s="40"/>
      <c r="S65" s="39">
        <f t="shared" si="15"/>
        <v>2.6650304414767317E-2</v>
      </c>
      <c r="T65" s="1">
        <v>0.1</v>
      </c>
      <c r="V65" s="1" t="str">
        <f>VLOOKUP(C65,Sheet2!C$11:E$80,3,FALSE)</f>
        <v>_x0001_6183</v>
      </c>
      <c r="AA65" s="1">
        <v>6</v>
      </c>
      <c r="AC65" s="1" t="s">
        <v>52</v>
      </c>
      <c r="AE65" s="1" t="s">
        <v>53</v>
      </c>
    </row>
    <row r="66" spans="1:31" x14ac:dyDescent="0.2">
      <c r="A66" s="1" t="s">
        <v>65</v>
      </c>
      <c r="B66" s="2" t="s">
        <v>56</v>
      </c>
      <c r="C66" s="41">
        <v>43420.381999999998</v>
      </c>
      <c r="D66" s="41"/>
      <c r="E66" s="1">
        <f t="shared" si="10"/>
        <v>-6273.4794576313971</v>
      </c>
      <c r="F66" s="1">
        <f t="shared" si="11"/>
        <v>-6273.5</v>
      </c>
      <c r="G66" s="1">
        <f t="shared" si="12"/>
        <v>7.0242000001599081E-3</v>
      </c>
      <c r="I66" s="1">
        <f t="shared" ref="I66:I96" si="16">G66</f>
        <v>7.0242000001599081E-3</v>
      </c>
      <c r="N66" s="1">
        <f t="shared" si="8"/>
        <v>7.0242000001599081E-3</v>
      </c>
      <c r="P66" s="39">
        <f t="shared" si="13"/>
        <v>-0.16354154228033227</v>
      </c>
      <c r="Q66" s="132">
        <f t="shared" si="14"/>
        <v>28401.881999999998</v>
      </c>
      <c r="R66" s="40"/>
      <c r="S66" s="39">
        <f t="shared" si="15"/>
        <v>2.9092672439695277E-2</v>
      </c>
      <c r="T66" s="1">
        <v>0.1</v>
      </c>
      <c r="V66" s="1" t="str">
        <f>VLOOKUP(C66,Sheet2!C$11:E$80,3,FALSE)</f>
        <v>_x0001_6273.5</v>
      </c>
      <c r="AA66" s="1">
        <v>6</v>
      </c>
      <c r="AC66" s="1" t="s">
        <v>52</v>
      </c>
      <c r="AE66" s="1" t="s">
        <v>53</v>
      </c>
    </row>
    <row r="67" spans="1:31" x14ac:dyDescent="0.2">
      <c r="A67" s="1" t="s">
        <v>65</v>
      </c>
      <c r="B67" s="2" t="s">
        <v>56</v>
      </c>
      <c r="C67" s="41">
        <v>43393.372000000003</v>
      </c>
      <c r="D67" s="41"/>
      <c r="E67" s="1">
        <f t="shared" si="10"/>
        <v>-6352.4705706193809</v>
      </c>
      <c r="F67" s="1">
        <f t="shared" si="11"/>
        <v>-6352.5</v>
      </c>
      <c r="G67" s="1">
        <f t="shared" si="12"/>
        <v>1.0063000008813106E-2</v>
      </c>
      <c r="I67" s="1">
        <f t="shared" si="16"/>
        <v>1.0063000008813106E-2</v>
      </c>
      <c r="N67" s="1">
        <f t="shared" si="8"/>
        <v>1.0063000008813106E-2</v>
      </c>
      <c r="P67" s="39">
        <f t="shared" si="13"/>
        <v>-0.16354151434624581</v>
      </c>
      <c r="Q67" s="132">
        <f t="shared" si="14"/>
        <v>28374.872000000003</v>
      </c>
      <c r="R67" s="40"/>
      <c r="S67" s="39">
        <f t="shared" si="15"/>
        <v>3.0138527404455856E-2</v>
      </c>
      <c r="T67" s="1">
        <v>0.1</v>
      </c>
      <c r="V67" s="1" t="str">
        <f>VLOOKUP(C67,Sheet2!C$11:E$80,3,FALSE)</f>
        <v>_x0001_6352.5</v>
      </c>
      <c r="AA67" s="1">
        <v>7</v>
      </c>
      <c r="AC67" s="1" t="s">
        <v>52</v>
      </c>
      <c r="AE67" s="1" t="s">
        <v>53</v>
      </c>
    </row>
    <row r="68" spans="1:31" x14ac:dyDescent="0.2">
      <c r="A68" s="1" t="s">
        <v>64</v>
      </c>
      <c r="C68" s="41">
        <v>43040.309000000001</v>
      </c>
      <c r="D68" s="41"/>
      <c r="E68" s="1">
        <f t="shared" si="10"/>
        <v>-7385.0081242988344</v>
      </c>
      <c r="F68" s="1">
        <f t="shared" si="11"/>
        <v>-7385</v>
      </c>
      <c r="G68" s="1">
        <f t="shared" si="12"/>
        <v>-2.77799999457784E-3</v>
      </c>
      <c r="I68" s="1">
        <f t="shared" si="16"/>
        <v>-2.77799999457784E-3</v>
      </c>
      <c r="N68" s="1">
        <f t="shared" si="8"/>
        <v>-2.77799999457784E-3</v>
      </c>
      <c r="P68" s="39">
        <f t="shared" si="13"/>
        <v>-0.16354163238680838</v>
      </c>
      <c r="Q68" s="132">
        <f t="shared" si="14"/>
        <v>28021.809000000001</v>
      </c>
      <c r="R68" s="40"/>
      <c r="S68" s="39">
        <f t="shared" si="15"/>
        <v>2.5844945499944236E-2</v>
      </c>
      <c r="T68" s="1">
        <v>0.1</v>
      </c>
      <c r="V68" s="1" t="str">
        <f>VLOOKUP(C68,Sheet2!C$11:E$80,3,FALSE)</f>
        <v>_x0001_7385</v>
      </c>
      <c r="AA68" s="1">
        <v>6</v>
      </c>
      <c r="AC68" s="1" t="s">
        <v>52</v>
      </c>
      <c r="AE68" s="1" t="s">
        <v>53</v>
      </c>
    </row>
    <row r="69" spans="1:31" x14ac:dyDescent="0.2">
      <c r="A69" s="1" t="s">
        <v>64</v>
      </c>
      <c r="B69" s="2" t="s">
        <v>56</v>
      </c>
      <c r="C69" s="41">
        <v>43036.374000000003</v>
      </c>
      <c r="D69" s="41"/>
      <c r="E69" s="1">
        <f t="shared" si="10"/>
        <v>-7396.5160854098149</v>
      </c>
      <c r="F69" s="1">
        <f t="shared" si="11"/>
        <v>-7396.5</v>
      </c>
      <c r="G69" s="1">
        <f t="shared" si="12"/>
        <v>-5.5001999935484491E-3</v>
      </c>
      <c r="I69" s="1">
        <f t="shared" si="16"/>
        <v>-5.5001999935484491E-3</v>
      </c>
      <c r="N69" s="1">
        <f t="shared" si="8"/>
        <v>-5.5001999935484491E-3</v>
      </c>
      <c r="P69" s="39">
        <f t="shared" si="13"/>
        <v>-0.16354165741056839</v>
      </c>
      <c r="Q69" s="132">
        <f t="shared" si="14"/>
        <v>28017.874000000003</v>
      </c>
      <c r="R69" s="40"/>
      <c r="S69" s="39">
        <f t="shared" si="15"/>
        <v>2.4977102262495728E-2</v>
      </c>
      <c r="T69" s="1">
        <v>0.1</v>
      </c>
      <c r="V69" s="1" t="str">
        <f>VLOOKUP(C69,Sheet2!C$11:E$80,3,FALSE)</f>
        <v>_x0001_7396.5</v>
      </c>
      <c r="AA69" s="1">
        <v>7</v>
      </c>
      <c r="AC69" s="1" t="s">
        <v>52</v>
      </c>
      <c r="AE69" s="1" t="s">
        <v>53</v>
      </c>
    </row>
    <row r="70" spans="1:31" x14ac:dyDescent="0.2">
      <c r="A70" s="1" t="s">
        <v>63</v>
      </c>
      <c r="C70" s="41">
        <v>43012.601999999999</v>
      </c>
      <c r="D70" s="41"/>
      <c r="E70" s="1">
        <f t="shared" si="10"/>
        <v>-7466.0376232828648</v>
      </c>
      <c r="F70" s="1">
        <f t="shared" si="11"/>
        <v>-7466</v>
      </c>
      <c r="G70" s="1">
        <f t="shared" si="12"/>
        <v>-1.286479999544099E-2</v>
      </c>
      <c r="I70" s="1">
        <f t="shared" si="16"/>
        <v>-1.286479999544099E-2</v>
      </c>
      <c r="N70" s="1">
        <f t="shared" si="8"/>
        <v>-1.286479999544099E-2</v>
      </c>
      <c r="P70" s="39">
        <f t="shared" si="13"/>
        <v>-0.1635417251094935</v>
      </c>
      <c r="Q70" s="132">
        <f t="shared" si="14"/>
        <v>27994.101999999999</v>
      </c>
      <c r="R70" s="40"/>
      <c r="S70" s="39">
        <f t="shared" si="15"/>
        <v>2.2703535761825787E-2</v>
      </c>
      <c r="T70" s="1">
        <v>0.1</v>
      </c>
      <c r="V70" s="1" t="str">
        <f>VLOOKUP(C70,Sheet2!C$11:E$80,3,FALSE)</f>
        <v>_x0001_7466</v>
      </c>
      <c r="AA70" s="1">
        <v>6</v>
      </c>
      <c r="AC70" s="1" t="s">
        <v>52</v>
      </c>
      <c r="AE70" s="1" t="s">
        <v>53</v>
      </c>
    </row>
    <row r="71" spans="1:31" x14ac:dyDescent="0.2">
      <c r="A71" s="1" t="s">
        <v>63</v>
      </c>
      <c r="C71" s="41">
        <v>42997.582000000002</v>
      </c>
      <c r="D71" s="41"/>
      <c r="E71" s="1">
        <f t="shared" si="10"/>
        <v>-7509.9638179174253</v>
      </c>
      <c r="F71" s="1">
        <f t="shared" si="11"/>
        <v>-7510</v>
      </c>
      <c r="G71" s="1">
        <f t="shared" si="12"/>
        <v>1.2372000004688744E-2</v>
      </c>
      <c r="I71" s="1">
        <f t="shared" si="16"/>
        <v>1.2372000004688744E-2</v>
      </c>
      <c r="N71" s="1">
        <f t="shared" si="8"/>
        <v>1.2372000004688744E-2</v>
      </c>
      <c r="P71" s="39">
        <f t="shared" si="13"/>
        <v>-0.16354149312082802</v>
      </c>
      <c r="Q71" s="132">
        <f t="shared" si="14"/>
        <v>27979.082000000002</v>
      </c>
      <c r="R71" s="40"/>
      <c r="S71" s="39">
        <f t="shared" si="15"/>
        <v>3.0945557063621235E-2</v>
      </c>
      <c r="T71" s="1">
        <v>0.1</v>
      </c>
      <c r="V71" s="1" t="str">
        <f>VLOOKUP(C71,Sheet2!C$11:E$80,3,FALSE)</f>
        <v>_x0001_7510</v>
      </c>
      <c r="AA71" s="1">
        <v>6</v>
      </c>
      <c r="AC71" s="1" t="s">
        <v>52</v>
      </c>
      <c r="AE71" s="1" t="s">
        <v>53</v>
      </c>
    </row>
    <row r="72" spans="1:31" x14ac:dyDescent="0.2">
      <c r="A72" s="1" t="s">
        <v>62</v>
      </c>
      <c r="B72" s="2" t="s">
        <v>56</v>
      </c>
      <c r="C72" s="41">
        <v>42950.557999999997</v>
      </c>
      <c r="D72" s="41"/>
      <c r="E72" s="1">
        <f t="shared" si="10"/>
        <v>-7647.48614657896</v>
      </c>
      <c r="F72" s="1">
        <f t="shared" si="11"/>
        <v>-7647.5</v>
      </c>
      <c r="G72" s="1">
        <f t="shared" si="12"/>
        <v>4.7370000029332004E-3</v>
      </c>
      <c r="I72" s="1">
        <f t="shared" si="16"/>
        <v>4.7370000029332004E-3</v>
      </c>
      <c r="N72" s="1">
        <f t="shared" si="8"/>
        <v>4.7370000029332004E-3</v>
      </c>
      <c r="P72" s="39">
        <f t="shared" si="13"/>
        <v>-0.16354156330535791</v>
      </c>
      <c r="Q72" s="132">
        <f t="shared" si="14"/>
        <v>27932.057999999997</v>
      </c>
      <c r="R72" s="40"/>
      <c r="S72" s="39">
        <f t="shared" si="15"/>
        <v>2.8317674869102537E-2</v>
      </c>
      <c r="T72" s="1">
        <v>0.1</v>
      </c>
      <c r="V72" s="1" t="str">
        <f>VLOOKUP(C72,Sheet2!C$11:E$80,3,FALSE)</f>
        <v>_x0001_7647.5</v>
      </c>
      <c r="AA72" s="1">
        <v>6</v>
      </c>
      <c r="AC72" s="1" t="s">
        <v>52</v>
      </c>
      <c r="AE72" s="1" t="s">
        <v>53</v>
      </c>
    </row>
    <row r="73" spans="1:31" x14ac:dyDescent="0.2">
      <c r="A73" s="1" t="s">
        <v>62</v>
      </c>
      <c r="B73" s="2" t="s">
        <v>56</v>
      </c>
      <c r="C73" s="41">
        <v>42937.557000000001</v>
      </c>
      <c r="D73" s="41"/>
      <c r="E73" s="1">
        <f t="shared" si="10"/>
        <v>-7685.5077482063834</v>
      </c>
      <c r="F73" s="1">
        <f t="shared" si="11"/>
        <v>-7685.5</v>
      </c>
      <c r="G73" s="1">
        <f t="shared" si="12"/>
        <v>-2.6493999976082705E-3</v>
      </c>
      <c r="I73" s="1">
        <f t="shared" si="16"/>
        <v>-2.6493999976082705E-3</v>
      </c>
      <c r="N73" s="1">
        <f t="shared" si="8"/>
        <v>-2.6493999976082705E-3</v>
      </c>
      <c r="P73" s="39">
        <f t="shared" si="13"/>
        <v>-0.16354163120465601</v>
      </c>
      <c r="Q73" s="132">
        <f t="shared" si="14"/>
        <v>27919.057000000001</v>
      </c>
      <c r="R73" s="40"/>
      <c r="S73" s="39">
        <f t="shared" si="15"/>
        <v>2.5886310062782105E-2</v>
      </c>
      <c r="T73" s="1">
        <v>0.1</v>
      </c>
      <c r="V73" s="1" t="str">
        <f>VLOOKUP(C73,Sheet2!C$11:E$80,3,FALSE)</f>
        <v>_x0001_7685.5</v>
      </c>
      <c r="AA73" s="1">
        <v>7</v>
      </c>
      <c r="AC73" s="1" t="s">
        <v>52</v>
      </c>
      <c r="AE73" s="1" t="s">
        <v>53</v>
      </c>
    </row>
    <row r="74" spans="1:31" x14ac:dyDescent="0.2">
      <c r="A74" s="1" t="s">
        <v>61</v>
      </c>
      <c r="C74" s="41">
        <v>42774.275999999998</v>
      </c>
      <c r="D74" s="41"/>
      <c r="E74" s="1">
        <f t="shared" si="10"/>
        <v>-8163.025257269459</v>
      </c>
      <c r="F74" s="1">
        <f t="shared" si="11"/>
        <v>-8163</v>
      </c>
      <c r="G74" s="1">
        <f t="shared" si="12"/>
        <v>-8.6364000017056242E-3</v>
      </c>
      <c r="I74" s="1">
        <f t="shared" si="16"/>
        <v>-8.6364000017056242E-3</v>
      </c>
      <c r="N74" s="1">
        <f t="shared" si="8"/>
        <v>-8.6364000017056242E-3</v>
      </c>
      <c r="P74" s="39">
        <f t="shared" si="13"/>
        <v>-0.16354168624001664</v>
      </c>
      <c r="Q74" s="132">
        <f t="shared" si="14"/>
        <v>27755.775999999998</v>
      </c>
      <c r="R74" s="40"/>
      <c r="S74" s="39">
        <f t="shared" si="15"/>
        <v>2.3995647704573068E-2</v>
      </c>
      <c r="T74" s="1">
        <v>0.1</v>
      </c>
      <c r="V74" s="1" t="str">
        <f>VLOOKUP(C74,Sheet2!C$11:E$80,3,FALSE)</f>
        <v>_x0001_8163</v>
      </c>
      <c r="AA74" s="1">
        <v>6</v>
      </c>
      <c r="AC74" s="1" t="s">
        <v>52</v>
      </c>
      <c r="AE74" s="1" t="s">
        <v>53</v>
      </c>
    </row>
    <row r="75" spans="1:31" x14ac:dyDescent="0.2">
      <c r="A75" s="1" t="s">
        <v>60</v>
      </c>
      <c r="B75" s="2" t="s">
        <v>56</v>
      </c>
      <c r="C75" s="41">
        <v>42740.267999999996</v>
      </c>
      <c r="D75" s="41"/>
      <c r="E75" s="1">
        <f t="shared" si="10"/>
        <v>-8262.4821165991889</v>
      </c>
      <c r="F75" s="1">
        <f t="shared" si="11"/>
        <v>-8262.5</v>
      </c>
      <c r="G75" s="1">
        <f t="shared" si="12"/>
        <v>6.1149999964982271E-3</v>
      </c>
      <c r="I75" s="1">
        <f t="shared" si="16"/>
        <v>6.1149999964982271E-3</v>
      </c>
      <c r="N75" s="1">
        <f t="shared" si="8"/>
        <v>6.1149999964982271E-3</v>
      </c>
      <c r="P75" s="39">
        <f t="shared" si="13"/>
        <v>-0.16354155063812914</v>
      </c>
      <c r="Q75" s="132">
        <f t="shared" si="14"/>
        <v>27721.767999999996</v>
      </c>
      <c r="R75" s="40"/>
      <c r="S75" s="39">
        <f t="shared" si="15"/>
        <v>2.8783345173239879E-2</v>
      </c>
      <c r="T75" s="1">
        <v>0.1</v>
      </c>
      <c r="V75" s="1" t="str">
        <f>VLOOKUP(C75,Sheet2!C$11:E$80,3,FALSE)</f>
        <v>_x0001_8262.5</v>
      </c>
      <c r="AA75" s="1">
        <v>5</v>
      </c>
      <c r="AC75" s="1" t="s">
        <v>52</v>
      </c>
      <c r="AE75" s="1" t="s">
        <v>53</v>
      </c>
    </row>
    <row r="76" spans="1:31" x14ac:dyDescent="0.2">
      <c r="A76" s="1" t="s">
        <v>60</v>
      </c>
      <c r="B76" s="2" t="s">
        <v>56</v>
      </c>
      <c r="C76" s="41">
        <v>42713.245999999999</v>
      </c>
      <c r="D76" s="41"/>
      <c r="E76" s="1">
        <f t="shared" si="10"/>
        <v>-8341.5083237506697</v>
      </c>
      <c r="F76" s="1">
        <f t="shared" si="11"/>
        <v>-8341.5</v>
      </c>
      <c r="G76" s="1">
        <f t="shared" si="12"/>
        <v>-2.8461999972932972E-3</v>
      </c>
      <c r="I76" s="1">
        <f t="shared" si="16"/>
        <v>-2.8461999972932972E-3</v>
      </c>
      <c r="N76" s="1">
        <f t="shared" si="8"/>
        <v>-2.8461999972932972E-3</v>
      </c>
      <c r="P76" s="39">
        <f t="shared" si="13"/>
        <v>-0.16354163301373531</v>
      </c>
      <c r="Q76" s="132">
        <f t="shared" si="14"/>
        <v>27694.745999999999</v>
      </c>
      <c r="R76" s="40"/>
      <c r="S76" s="39">
        <f t="shared" si="15"/>
        <v>2.5823022192341803E-2</v>
      </c>
      <c r="T76" s="1">
        <v>0.1</v>
      </c>
      <c r="V76" s="1" t="str">
        <f>VLOOKUP(C76,Sheet2!C$11:E$80,3,FALSE)</f>
        <v>_x0001_8341.5</v>
      </c>
      <c r="AA76" s="1">
        <v>6</v>
      </c>
      <c r="AC76" s="1" t="s">
        <v>52</v>
      </c>
      <c r="AE76" s="1" t="s">
        <v>53</v>
      </c>
    </row>
    <row r="77" spans="1:31" x14ac:dyDescent="0.2">
      <c r="A77" s="1" t="s">
        <v>60</v>
      </c>
      <c r="C77" s="41">
        <v>42682.303</v>
      </c>
      <c r="D77" s="41"/>
      <c r="E77" s="1">
        <f t="shared" si="10"/>
        <v>-8432.0015488224053</v>
      </c>
      <c r="F77" s="1">
        <f t="shared" si="11"/>
        <v>-8432</v>
      </c>
      <c r="G77" s="1">
        <f t="shared" si="12"/>
        <v>-5.2959999447921291E-4</v>
      </c>
      <c r="I77" s="1">
        <f t="shared" si="16"/>
        <v>-5.2959999447921291E-4</v>
      </c>
      <c r="N77" s="1">
        <f t="shared" si="8"/>
        <v>-5.2959999447921291E-4</v>
      </c>
      <c r="P77" s="39">
        <f t="shared" si="13"/>
        <v>-0.16354161171844556</v>
      </c>
      <c r="Q77" s="132">
        <f t="shared" si="14"/>
        <v>27663.803</v>
      </c>
      <c r="R77" s="40"/>
      <c r="S77" s="39">
        <f t="shared" si="15"/>
        <v>2.657291596629454E-2</v>
      </c>
      <c r="T77" s="1">
        <v>0.1</v>
      </c>
      <c r="V77" s="1" t="str">
        <f>VLOOKUP(C77,Sheet2!C$11:E$80,3,FALSE)</f>
        <v>_x0001_8432</v>
      </c>
      <c r="AA77" s="1">
        <v>6</v>
      </c>
      <c r="AC77" s="1" t="s">
        <v>52</v>
      </c>
      <c r="AE77" s="1" t="s">
        <v>53</v>
      </c>
    </row>
    <row r="78" spans="1:31" x14ac:dyDescent="0.2">
      <c r="A78" s="1" t="s">
        <v>60</v>
      </c>
      <c r="C78" s="41">
        <v>42681.286999999997</v>
      </c>
      <c r="D78" s="41"/>
      <c r="E78" s="1">
        <f t="shared" si="10"/>
        <v>-8434.9728546645401</v>
      </c>
      <c r="F78" s="1">
        <f t="shared" si="11"/>
        <v>-8435</v>
      </c>
      <c r="G78" s="1">
        <f t="shared" si="12"/>
        <v>9.2819999990751967E-3</v>
      </c>
      <c r="I78" s="1">
        <f t="shared" si="16"/>
        <v>9.2819999990751967E-3</v>
      </c>
      <c r="N78" s="1">
        <f t="shared" si="8"/>
        <v>9.2819999990751967E-3</v>
      </c>
      <c r="P78" s="39">
        <f t="shared" si="13"/>
        <v>-0.16354152152556689</v>
      </c>
      <c r="Q78" s="132">
        <f t="shared" si="14"/>
        <v>27662.786999999997</v>
      </c>
      <c r="R78" s="40"/>
      <c r="S78" s="39">
        <f t="shared" si="15"/>
        <v>2.9867969592178426E-2</v>
      </c>
      <c r="T78" s="1">
        <v>0.1</v>
      </c>
      <c r="V78" s="1" t="str">
        <f>VLOOKUP(C78,Sheet2!C$11:E$80,3,FALSE)</f>
        <v>_x0001_8435</v>
      </c>
      <c r="AA78" s="1">
        <v>4</v>
      </c>
      <c r="AC78" s="1" t="s">
        <v>52</v>
      </c>
      <c r="AE78" s="1" t="s">
        <v>53</v>
      </c>
    </row>
    <row r="79" spans="1:31" x14ac:dyDescent="0.2">
      <c r="A79" s="1" t="s">
        <v>60</v>
      </c>
      <c r="C79" s="41">
        <v>42669.311999999998</v>
      </c>
      <c r="D79" s="41"/>
      <c r="E79" s="1">
        <f t="shared" si="10"/>
        <v>-8469.9939053136022</v>
      </c>
      <c r="F79" s="1">
        <f t="shared" si="11"/>
        <v>-8470</v>
      </c>
      <c r="G79" s="1">
        <f t="shared" si="12"/>
        <v>2.0839999997406267E-3</v>
      </c>
      <c r="I79" s="1">
        <f t="shared" si="16"/>
        <v>2.0839999997406267E-3</v>
      </c>
      <c r="N79" s="1">
        <f t="shared" si="8"/>
        <v>2.0839999997406267E-3</v>
      </c>
      <c r="P79" s="39">
        <f t="shared" si="13"/>
        <v>-0.16354158769299248</v>
      </c>
      <c r="Q79" s="132">
        <f t="shared" si="14"/>
        <v>27650.811999999998</v>
      </c>
      <c r="R79" s="40"/>
      <c r="S79" s="39">
        <f t="shared" si="15"/>
        <v>2.7431835298563224E-2</v>
      </c>
      <c r="T79" s="1">
        <v>0.1</v>
      </c>
      <c r="V79" s="1" t="str">
        <f>VLOOKUP(C79,Sheet2!C$11:E$80,3,FALSE)</f>
        <v>_x0001_8470</v>
      </c>
      <c r="AA79" s="1">
        <v>6</v>
      </c>
      <c r="AC79" s="1" t="s">
        <v>52</v>
      </c>
      <c r="AE79" s="1" t="s">
        <v>53</v>
      </c>
    </row>
    <row r="80" spans="1:31" x14ac:dyDescent="0.2">
      <c r="A80" s="1" t="s">
        <v>59</v>
      </c>
      <c r="B80" s="2" t="s">
        <v>56</v>
      </c>
      <c r="C80" s="41">
        <v>42638.362000000001</v>
      </c>
      <c r="D80" s="41"/>
      <c r="E80" s="1">
        <f t="shared" si="10"/>
        <v>-8560.507601980702</v>
      </c>
      <c r="F80" s="1">
        <f t="shared" si="11"/>
        <v>-8560.5</v>
      </c>
      <c r="G80" s="1">
        <f t="shared" si="12"/>
        <v>-2.5993999952333979E-3</v>
      </c>
      <c r="I80" s="1">
        <f t="shared" si="16"/>
        <v>-2.5993999952333979E-3</v>
      </c>
      <c r="N80" s="1">
        <f t="shared" si="8"/>
        <v>-2.5993999952333979E-3</v>
      </c>
      <c r="P80" s="39">
        <f t="shared" si="13"/>
        <v>-0.16354163074503214</v>
      </c>
      <c r="Q80" s="132">
        <f t="shared" si="14"/>
        <v>27619.862000000001</v>
      </c>
      <c r="R80" s="40"/>
      <c r="S80" s="39">
        <f t="shared" si="15"/>
        <v>2.5902401638721463E-2</v>
      </c>
      <c r="T80" s="1">
        <v>0.1</v>
      </c>
      <c r="V80" s="1" t="str">
        <f>VLOOKUP(C80,Sheet2!C$11:E$80,3,FALSE)</f>
        <v>_x0001_8560.5</v>
      </c>
      <c r="AA80" s="1">
        <v>6</v>
      </c>
      <c r="AC80" s="1" t="s">
        <v>52</v>
      </c>
      <c r="AE80" s="1" t="s">
        <v>53</v>
      </c>
    </row>
    <row r="81" spans="1:31" x14ac:dyDescent="0.2">
      <c r="A81" s="1" t="s">
        <v>59</v>
      </c>
      <c r="C81" s="41">
        <v>42597.502</v>
      </c>
      <c r="D81" s="41"/>
      <c r="E81" s="18">
        <f t="shared" si="10"/>
        <v>-8680.0032286630285</v>
      </c>
      <c r="F81" s="1">
        <f t="shared" si="11"/>
        <v>-8680</v>
      </c>
      <c r="G81" s="1">
        <f t="shared" si="12"/>
        <v>-1.1039999953936785E-3</v>
      </c>
      <c r="I81" s="1">
        <f t="shared" si="16"/>
        <v>-1.1039999953936785E-3</v>
      </c>
      <c r="N81" s="1">
        <f t="shared" si="8"/>
        <v>-1.1039999953936785E-3</v>
      </c>
      <c r="P81" s="39">
        <f t="shared" si="13"/>
        <v>-0.16354161699860359</v>
      </c>
      <c r="Q81" s="132">
        <f t="shared" si="14"/>
        <v>27579.002</v>
      </c>
      <c r="R81" s="40"/>
      <c r="S81" s="39">
        <f t="shared" si="15"/>
        <v>2.6385979417681511E-2</v>
      </c>
      <c r="T81" s="1">
        <v>0.1</v>
      </c>
      <c r="V81" s="1" t="str">
        <f>VLOOKUP(C81,Sheet2!C$11:E$80,3,FALSE)</f>
        <v>_x0001_8680</v>
      </c>
      <c r="AA81" s="1">
        <v>7</v>
      </c>
      <c r="AC81" s="1" t="s">
        <v>52</v>
      </c>
      <c r="AE81" s="1" t="s">
        <v>53</v>
      </c>
    </row>
    <row r="82" spans="1:31" x14ac:dyDescent="0.2">
      <c r="A82" s="1" t="s">
        <v>59</v>
      </c>
      <c r="C82" s="41">
        <v>42596.480000000003</v>
      </c>
      <c r="D82" s="41"/>
      <c r="E82" s="1">
        <f t="shared" si="10"/>
        <v>-8682.9920815868918</v>
      </c>
      <c r="F82" s="1">
        <f t="shared" si="11"/>
        <v>-8683</v>
      </c>
      <c r="G82" s="1">
        <f t="shared" si="12"/>
        <v>2.7076000042143278E-3</v>
      </c>
      <c r="I82" s="1">
        <f t="shared" si="16"/>
        <v>2.7076000042143278E-3</v>
      </c>
      <c r="N82" s="1">
        <f t="shared" si="8"/>
        <v>2.7076000042143278E-3</v>
      </c>
      <c r="P82" s="39">
        <f t="shared" si="13"/>
        <v>-0.1635415819605652</v>
      </c>
      <c r="Q82" s="132">
        <f t="shared" si="14"/>
        <v>27577.980000000003</v>
      </c>
      <c r="R82" s="40"/>
      <c r="S82" s="39">
        <f t="shared" si="15"/>
        <v>2.7638790503958375E-2</v>
      </c>
      <c r="T82" s="1">
        <v>0.1</v>
      </c>
      <c r="V82" s="1" t="str">
        <f>VLOOKUP(C82,Sheet2!C$11:E$80,3,FALSE)</f>
        <v>_x0001_8683</v>
      </c>
      <c r="AA82" s="1">
        <v>8</v>
      </c>
      <c r="AC82" s="1" t="s">
        <v>52</v>
      </c>
      <c r="AE82" s="1" t="s">
        <v>53</v>
      </c>
    </row>
    <row r="83" spans="1:31" x14ac:dyDescent="0.2">
      <c r="A83" s="1" t="s">
        <v>59</v>
      </c>
      <c r="B83" s="2" t="s">
        <v>56</v>
      </c>
      <c r="C83" s="41">
        <v>42576.483</v>
      </c>
      <c r="D83" s="41"/>
      <c r="E83" s="1">
        <f t="shared" si="10"/>
        <v>-8741.473580528811</v>
      </c>
      <c r="F83" s="1">
        <f t="shared" si="11"/>
        <v>-8741.5</v>
      </c>
      <c r="G83" s="1">
        <f t="shared" si="12"/>
        <v>9.0338000009069219E-3</v>
      </c>
      <c r="I83" s="1">
        <f t="shared" si="16"/>
        <v>9.0338000009069219E-3</v>
      </c>
      <c r="N83" s="1">
        <f t="shared" si="8"/>
        <v>9.0338000009069219E-3</v>
      </c>
      <c r="P83" s="39">
        <f t="shared" si="13"/>
        <v>-0.1635415238071386</v>
      </c>
      <c r="Q83" s="132">
        <f t="shared" si="14"/>
        <v>27557.983</v>
      </c>
      <c r="R83" s="40"/>
      <c r="S83" s="39">
        <f t="shared" si="15"/>
        <v>2.9782242387451762E-2</v>
      </c>
      <c r="T83" s="1">
        <v>0.1</v>
      </c>
      <c r="V83" s="1" t="str">
        <f>VLOOKUP(C83,Sheet2!C$11:E$80,3,FALSE)</f>
        <v>_x0001_8741.5</v>
      </c>
      <c r="AA83" s="1">
        <v>6</v>
      </c>
      <c r="AC83" s="1" t="s">
        <v>52</v>
      </c>
      <c r="AE83" s="1" t="s">
        <v>53</v>
      </c>
    </row>
    <row r="84" spans="1:31" x14ac:dyDescent="0.2">
      <c r="A84" s="1" t="s">
        <v>59</v>
      </c>
      <c r="C84" s="41">
        <v>42572.55</v>
      </c>
      <c r="D84" s="41"/>
      <c r="E84" s="1">
        <f t="shared" si="10"/>
        <v>-8752.9756926125428</v>
      </c>
      <c r="F84" s="1">
        <f t="shared" si="11"/>
        <v>-8753</v>
      </c>
      <c r="G84" s="1">
        <f t="shared" si="12"/>
        <v>8.311600009619724E-3</v>
      </c>
      <c r="I84" s="1">
        <f t="shared" si="16"/>
        <v>8.311600009619724E-3</v>
      </c>
      <c r="N84" s="1">
        <f t="shared" si="8"/>
        <v>8.311600009619724E-3</v>
      </c>
      <c r="P84" s="39">
        <f t="shared" si="13"/>
        <v>-0.16354153044594236</v>
      </c>
      <c r="Q84" s="132">
        <f t="shared" si="14"/>
        <v>27554.050000000003</v>
      </c>
      <c r="R84" s="40"/>
      <c r="S84" s="39">
        <f t="shared" si="15"/>
        <v>2.953349844737644E-2</v>
      </c>
      <c r="T84" s="1">
        <v>0.1</v>
      </c>
      <c r="V84" s="1" t="str">
        <f>VLOOKUP(C84,Sheet2!C$11:E$80,3,FALSE)</f>
        <v>_x0001_8753</v>
      </c>
      <c r="AA84" s="1">
        <v>6</v>
      </c>
      <c r="AC84" s="1" t="s">
        <v>52</v>
      </c>
      <c r="AE84" s="1" t="s">
        <v>53</v>
      </c>
    </row>
    <row r="85" spans="1:31" x14ac:dyDescent="0.2">
      <c r="A85" s="1" t="s">
        <v>59</v>
      </c>
      <c r="C85" s="41">
        <v>42571.523999999998</v>
      </c>
      <c r="D85" s="41"/>
      <c r="E85" s="1">
        <f t="shared" ref="E85:E116" si="17">+(C85-C$7)/C$8</f>
        <v>-8755.9762435909252</v>
      </c>
      <c r="F85" s="1">
        <f t="shared" ref="F85:F116" si="18">ROUND(2*E85,0)/2</f>
        <v>-8756</v>
      </c>
      <c r="G85" s="1">
        <f t="shared" ref="G85:G116" si="19">+C85-(C$7+F85*C$8)</f>
        <v>8.1232000011368655E-3</v>
      </c>
      <c r="I85" s="1">
        <f t="shared" si="16"/>
        <v>8.1232000011368655E-3</v>
      </c>
      <c r="N85" s="1">
        <f t="shared" si="8"/>
        <v>8.1232000011368655E-3</v>
      </c>
      <c r="P85" s="39">
        <f t="shared" ref="P85:P116" si="20">+D$11+D$12*G85+D$13*G85^2</f>
        <v>-0.16354153217780434</v>
      </c>
      <c r="Q85" s="132">
        <f t="shared" ref="Q85:Q116" si="21">+C85-15018.5</f>
        <v>27553.023999999998</v>
      </c>
      <c r="R85" s="40"/>
      <c r="S85" s="39">
        <f t="shared" ref="S85:S96" si="22">+(P85-G85)^2</f>
        <v>2.9468780274067612E-2</v>
      </c>
      <c r="T85" s="1">
        <v>0.1</v>
      </c>
      <c r="V85" s="1" t="str">
        <f>VLOOKUP(C85,Sheet2!C$11:E$80,3,FALSE)</f>
        <v>_x0001_8756</v>
      </c>
      <c r="AA85" s="1">
        <v>6</v>
      </c>
      <c r="AC85" s="1" t="s">
        <v>52</v>
      </c>
      <c r="AE85" s="1" t="s">
        <v>53</v>
      </c>
    </row>
    <row r="86" spans="1:31" x14ac:dyDescent="0.2">
      <c r="A86" s="1" t="s">
        <v>85</v>
      </c>
      <c r="B86" s="2" t="s">
        <v>56</v>
      </c>
      <c r="C86" s="41">
        <v>45263.406000000003</v>
      </c>
      <c r="D86" s="41"/>
      <c r="E86" s="1">
        <f t="shared" si="17"/>
        <v>-883.53066001591435</v>
      </c>
      <c r="F86" s="1">
        <f t="shared" si="18"/>
        <v>-883.5</v>
      </c>
      <c r="G86" s="1">
        <f t="shared" si="19"/>
        <v>-1.048379999701865E-2</v>
      </c>
      <c r="I86" s="1">
        <f t="shared" si="16"/>
        <v>-1.048379999701865E-2</v>
      </c>
      <c r="N86" s="1">
        <f t="shared" ref="N86:N96" si="23">G86</f>
        <v>-1.048379999701865E-2</v>
      </c>
      <c r="P86" s="39">
        <f t="shared" si="20"/>
        <v>-0.16354170322220107</v>
      </c>
      <c r="Q86" s="132">
        <f t="shared" si="21"/>
        <v>30244.906000000003</v>
      </c>
      <c r="R86" s="40"/>
      <c r="S86" s="39">
        <f t="shared" si="22"/>
        <v>2.3426721739689307E-2</v>
      </c>
      <c r="T86" s="1">
        <v>0.1</v>
      </c>
      <c r="V86" s="1" t="str">
        <f>VLOOKUP(C86,Sheet2!C$11:E$80,3,FALSE)</f>
        <v>_x0001_883.5</v>
      </c>
      <c r="AA86" s="1">
        <v>6</v>
      </c>
      <c r="AC86" s="1" t="s">
        <v>52</v>
      </c>
      <c r="AE86" s="1" t="s">
        <v>53</v>
      </c>
    </row>
    <row r="87" spans="1:31" x14ac:dyDescent="0.2">
      <c r="A87" s="1" t="s">
        <v>58</v>
      </c>
      <c r="B87" s="2" t="s">
        <v>56</v>
      </c>
      <c r="C87" s="41">
        <v>42435.271999999997</v>
      </c>
      <c r="D87" s="41"/>
      <c r="E87" s="1">
        <f t="shared" si="17"/>
        <v>-9154.4470739071367</v>
      </c>
      <c r="F87" s="1">
        <f t="shared" si="18"/>
        <v>-9154.5</v>
      </c>
      <c r="G87" s="1">
        <f t="shared" si="19"/>
        <v>1.809740000317106E-2</v>
      </c>
      <c r="I87" s="1">
        <f t="shared" si="16"/>
        <v>1.809740000317106E-2</v>
      </c>
      <c r="N87" s="1">
        <f t="shared" si="23"/>
        <v>1.809740000317106E-2</v>
      </c>
      <c r="P87" s="39">
        <f t="shared" si="20"/>
        <v>-0.1635414404902559</v>
      </c>
      <c r="Q87" s="132">
        <f t="shared" si="21"/>
        <v>27416.771999999997</v>
      </c>
      <c r="R87" s="40"/>
      <c r="S87" s="39">
        <f t="shared" si="22"/>
        <v>3.2992668375796605E-2</v>
      </c>
      <c r="T87" s="1">
        <v>0.1</v>
      </c>
      <c r="V87" s="1" t="str">
        <f>VLOOKUP(C87,Sheet2!C$11:E$80,3,FALSE)</f>
        <v>_x0001_9154.5</v>
      </c>
      <c r="AA87" s="1">
        <v>6</v>
      </c>
      <c r="AC87" s="1" t="s">
        <v>52</v>
      </c>
      <c r="AE87" s="1" t="s">
        <v>53</v>
      </c>
    </row>
    <row r="88" spans="1:31" x14ac:dyDescent="0.2">
      <c r="A88" s="1" t="s">
        <v>58</v>
      </c>
      <c r="B88" s="2" t="s">
        <v>56</v>
      </c>
      <c r="C88" s="41">
        <v>42424.305999999997</v>
      </c>
      <c r="D88" s="41"/>
      <c r="E88" s="1">
        <f t="shared" si="17"/>
        <v>-9186.5172903094481</v>
      </c>
      <c r="F88" s="1">
        <f t="shared" si="18"/>
        <v>-9186.5</v>
      </c>
      <c r="G88" s="1">
        <f t="shared" si="19"/>
        <v>-5.9122000020579435E-3</v>
      </c>
      <c r="I88" s="1">
        <f t="shared" si="16"/>
        <v>-5.9122000020579435E-3</v>
      </c>
      <c r="N88" s="1">
        <f t="shared" si="23"/>
        <v>-5.9122000020579435E-3</v>
      </c>
      <c r="P88" s="39">
        <f t="shared" si="20"/>
        <v>-0.16354166119786906</v>
      </c>
      <c r="Q88" s="132">
        <f t="shared" si="21"/>
        <v>27405.805999999997</v>
      </c>
      <c r="R88" s="40"/>
      <c r="S88" s="39">
        <f t="shared" si="22"/>
        <v>2.4847047036881724E-2</v>
      </c>
      <c r="T88" s="1">
        <v>0.1</v>
      </c>
      <c r="V88" s="1" t="str">
        <f>VLOOKUP(C88,Sheet2!C$11:E$80,3,FALSE)</f>
        <v>_x0001_9186.5</v>
      </c>
      <c r="AA88" s="1">
        <v>7</v>
      </c>
    </row>
    <row r="89" spans="1:31" x14ac:dyDescent="0.2">
      <c r="A89" s="1" t="s">
        <v>58</v>
      </c>
      <c r="C89" s="41">
        <v>42417.311999999998</v>
      </c>
      <c r="D89" s="41"/>
      <c r="E89" s="1">
        <f t="shared" si="17"/>
        <v>-9206.9713385966734</v>
      </c>
      <c r="F89" s="1">
        <f t="shared" si="18"/>
        <v>-9207</v>
      </c>
      <c r="G89" s="1">
        <f t="shared" si="19"/>
        <v>9.8004000028595328E-3</v>
      </c>
      <c r="I89" s="1">
        <f t="shared" si="16"/>
        <v>9.8004000028595328E-3</v>
      </c>
      <c r="N89" s="1">
        <f t="shared" si="23"/>
        <v>9.8004000028595328E-3</v>
      </c>
      <c r="P89" s="39">
        <f t="shared" si="20"/>
        <v>-0.16354151676018913</v>
      </c>
      <c r="Q89" s="132">
        <f t="shared" si="21"/>
        <v>27398.811999999998</v>
      </c>
      <c r="R89" s="40"/>
      <c r="S89" s="39">
        <f t="shared" si="22"/>
        <v>3.0047420107087691E-2</v>
      </c>
      <c r="T89" s="1">
        <v>0.1</v>
      </c>
      <c r="V89" s="1" t="str">
        <f>VLOOKUP(C89,Sheet2!C$11:E$80,3,FALSE)</f>
        <v>_x0001_9207</v>
      </c>
      <c r="AA89" s="1">
        <v>6</v>
      </c>
      <c r="AC89" s="1" t="s">
        <v>84</v>
      </c>
      <c r="AE89" s="1" t="s">
        <v>53</v>
      </c>
    </row>
    <row r="90" spans="1:31" x14ac:dyDescent="0.2">
      <c r="A90" s="1" t="s">
        <v>58</v>
      </c>
      <c r="C90" s="41">
        <v>42414.235000000001</v>
      </c>
      <c r="D90" s="41"/>
      <c r="E90" s="1">
        <f t="shared" si="17"/>
        <v>-9215.9700670181428</v>
      </c>
      <c r="F90" s="1">
        <f t="shared" si="18"/>
        <v>-9216</v>
      </c>
      <c r="G90" s="1">
        <f t="shared" si="19"/>
        <v>1.0235200003080536E-2</v>
      </c>
      <c r="I90" s="1">
        <f t="shared" si="16"/>
        <v>1.0235200003080536E-2</v>
      </c>
      <c r="N90" s="1">
        <f t="shared" si="23"/>
        <v>1.0235200003080536E-2</v>
      </c>
      <c r="P90" s="39">
        <f t="shared" si="20"/>
        <v>-0.16354151276330217</v>
      </c>
      <c r="Q90" s="132">
        <f t="shared" si="21"/>
        <v>27395.735000000001</v>
      </c>
      <c r="R90" s="40"/>
      <c r="S90" s="39">
        <f t="shared" si="22"/>
        <v>3.0198345899889879E-2</v>
      </c>
      <c r="T90" s="1">
        <v>0.1</v>
      </c>
      <c r="V90" s="1" t="str">
        <f>VLOOKUP(C90,Sheet2!C$11:E$80,3,FALSE)</f>
        <v>_x0001_9216</v>
      </c>
      <c r="AC90" s="1" t="s">
        <v>52</v>
      </c>
      <c r="AE90" s="1" t="s">
        <v>53</v>
      </c>
    </row>
    <row r="91" spans="1:31" x14ac:dyDescent="0.2">
      <c r="A91" s="1" t="s">
        <v>58</v>
      </c>
      <c r="C91" s="41">
        <v>42403.303999999996</v>
      </c>
      <c r="D91" s="41"/>
      <c r="E91" s="1">
        <f t="shared" si="17"/>
        <v>-9247.937925443619</v>
      </c>
      <c r="F91" s="1">
        <f t="shared" si="18"/>
        <v>-9248</v>
      </c>
      <c r="G91" s="1">
        <f t="shared" si="19"/>
        <v>2.1225600001343992E-2</v>
      </c>
      <c r="I91" s="1">
        <f t="shared" si="16"/>
        <v>2.1225600001343992E-2</v>
      </c>
      <c r="N91" s="1">
        <f t="shared" si="23"/>
        <v>2.1225600001343992E-2</v>
      </c>
      <c r="P91" s="39">
        <f t="shared" si="20"/>
        <v>-0.16354141173437309</v>
      </c>
      <c r="Q91" s="132">
        <f t="shared" si="21"/>
        <v>27384.803999999996</v>
      </c>
      <c r="R91" s="40"/>
      <c r="S91" s="39">
        <f t="shared" si="22"/>
        <v>3.4138848625746614E-2</v>
      </c>
      <c r="T91" s="1">
        <v>0.1</v>
      </c>
      <c r="V91" s="1" t="str">
        <f>VLOOKUP(C91,Sheet2!C$11:E$80,3,FALSE)</f>
        <v>_x0001_9248</v>
      </c>
      <c r="AA91" s="1">
        <v>6</v>
      </c>
      <c r="AC91" s="1" t="s">
        <v>52</v>
      </c>
      <c r="AE91" s="1" t="s">
        <v>53</v>
      </c>
    </row>
    <row r="92" spans="1:31" x14ac:dyDescent="0.2">
      <c r="A92" s="1" t="s">
        <v>58</v>
      </c>
      <c r="C92" s="41">
        <v>42402.267999999996</v>
      </c>
      <c r="D92" s="41"/>
      <c r="E92" s="1">
        <f t="shared" si="17"/>
        <v>-9250.9677215582269</v>
      </c>
      <c r="F92" s="1">
        <f t="shared" si="18"/>
        <v>-9251</v>
      </c>
      <c r="G92" s="1">
        <f t="shared" si="19"/>
        <v>1.1037199998099823E-2</v>
      </c>
      <c r="I92" s="1">
        <f t="shared" si="16"/>
        <v>1.1037199998099823E-2</v>
      </c>
      <c r="N92" s="1">
        <f t="shared" si="23"/>
        <v>1.1037199998099823E-2</v>
      </c>
      <c r="P92" s="39">
        <f t="shared" si="20"/>
        <v>-0.16354150539093951</v>
      </c>
      <c r="Q92" s="132">
        <f t="shared" si="21"/>
        <v>27383.767999999996</v>
      </c>
      <c r="R92" s="40"/>
      <c r="S92" s="39">
        <f t="shared" si="22"/>
        <v>3.047772437531299E-2</v>
      </c>
      <c r="T92" s="1">
        <v>0.1</v>
      </c>
      <c r="V92" s="1" t="str">
        <f>VLOOKUP(C92,Sheet2!C$11:E$80,3,FALSE)</f>
        <v>_x0001_9251</v>
      </c>
      <c r="AA92" s="1">
        <v>7</v>
      </c>
      <c r="AC92" s="1" t="s">
        <v>52</v>
      </c>
      <c r="AE92" s="1" t="s">
        <v>53</v>
      </c>
    </row>
    <row r="93" spans="1:31" x14ac:dyDescent="0.2">
      <c r="A93" s="1" t="s">
        <v>83</v>
      </c>
      <c r="B93" s="2" t="s">
        <v>56</v>
      </c>
      <c r="C93" s="41">
        <v>45238.463000000003</v>
      </c>
      <c r="D93" s="41"/>
      <c r="E93" s="1">
        <f t="shared" si="17"/>
        <v>-956.47680334281563</v>
      </c>
      <c r="F93" s="1">
        <f t="shared" si="18"/>
        <v>-956.5</v>
      </c>
      <c r="G93" s="1">
        <f t="shared" si="19"/>
        <v>7.9318000061903149E-3</v>
      </c>
      <c r="I93" s="1">
        <f t="shared" si="16"/>
        <v>7.9318000061903149E-3</v>
      </c>
      <c r="N93" s="1">
        <f t="shared" si="23"/>
        <v>7.9318000061903149E-3</v>
      </c>
      <c r="P93" s="39">
        <f t="shared" si="20"/>
        <v>-0.1635415339372436</v>
      </c>
      <c r="Q93" s="132">
        <f t="shared" si="21"/>
        <v>30219.963000000003</v>
      </c>
      <c r="R93" s="40"/>
      <c r="S93" s="39">
        <f t="shared" si="22"/>
        <v>2.9403104253676406E-2</v>
      </c>
      <c r="T93" s="1">
        <v>0.1</v>
      </c>
      <c r="V93" s="1" t="str">
        <f>VLOOKUP(C93,Sheet2!C$11:E$80,3,FALSE)</f>
        <v>_x0001_956.5</v>
      </c>
      <c r="AA93" s="1">
        <v>4</v>
      </c>
      <c r="AC93" s="1" t="s">
        <v>52</v>
      </c>
      <c r="AE93" s="1" t="s">
        <v>53</v>
      </c>
    </row>
    <row r="94" spans="1:31" x14ac:dyDescent="0.2">
      <c r="A94" s="1" t="s">
        <v>83</v>
      </c>
      <c r="B94" s="2" t="s">
        <v>56</v>
      </c>
      <c r="C94" s="41">
        <v>45236.415000000001</v>
      </c>
      <c r="D94" s="41"/>
      <c r="E94" s="1">
        <f t="shared" si="17"/>
        <v>-962.46620724505999</v>
      </c>
      <c r="F94" s="1">
        <f t="shared" si="18"/>
        <v>-962.5</v>
      </c>
      <c r="G94" s="1">
        <f t="shared" si="19"/>
        <v>1.155500000459142E-2</v>
      </c>
      <c r="I94" s="1">
        <f t="shared" si="16"/>
        <v>1.155500000459142E-2</v>
      </c>
      <c r="N94" s="1">
        <f t="shared" si="23"/>
        <v>1.155500000459142E-2</v>
      </c>
      <c r="P94" s="39">
        <f t="shared" si="20"/>
        <v>-0.16354150063107747</v>
      </c>
      <c r="Q94" s="132">
        <f t="shared" si="21"/>
        <v>30217.915000000001</v>
      </c>
      <c r="R94" s="40"/>
      <c r="S94" s="39">
        <f t="shared" si="22"/>
        <v>3.0658784534856799E-2</v>
      </c>
      <c r="T94" s="1">
        <v>0.1</v>
      </c>
      <c r="V94" s="1" t="str">
        <f>VLOOKUP(C94,Sheet2!C$11:E$80,3,FALSE)</f>
        <v>_x0001_962.5</v>
      </c>
      <c r="AA94" s="1">
        <v>7</v>
      </c>
      <c r="AC94" s="1" t="s">
        <v>52</v>
      </c>
      <c r="AE94" s="1" t="s">
        <v>53</v>
      </c>
    </row>
    <row r="95" spans="1:31" x14ac:dyDescent="0.2">
      <c r="A95" s="1" t="s">
        <v>83</v>
      </c>
      <c r="C95" s="41">
        <v>45231.45</v>
      </c>
      <c r="D95" s="41"/>
      <c r="E95" s="1">
        <f t="shared" si="17"/>
        <v>-976.98641738892206</v>
      </c>
      <c r="F95" s="1">
        <f t="shared" si="18"/>
        <v>-977</v>
      </c>
      <c r="G95" s="1">
        <f t="shared" si="19"/>
        <v>4.644400003599003E-3</v>
      </c>
      <c r="I95" s="1">
        <f t="shared" si="16"/>
        <v>4.644400003599003E-3</v>
      </c>
      <c r="N95" s="1">
        <f t="shared" si="23"/>
        <v>4.644400003599003E-3</v>
      </c>
      <c r="P95" s="39">
        <f t="shared" si="20"/>
        <v>-0.16354156415658103</v>
      </c>
      <c r="Q95" s="132">
        <f t="shared" si="21"/>
        <v>30212.949999999997</v>
      </c>
      <c r="R95" s="40"/>
      <c r="S95" s="39">
        <f t="shared" si="22"/>
        <v>2.8286518540489362E-2</v>
      </c>
      <c r="T95" s="1">
        <v>0.1</v>
      </c>
      <c r="V95" s="1" t="str">
        <f>VLOOKUP(C95,Sheet2!C$11:E$80,3,FALSE)</f>
        <v>_x0001_977</v>
      </c>
      <c r="AA95" s="1">
        <v>8</v>
      </c>
    </row>
    <row r="96" spans="1:31" x14ac:dyDescent="0.2">
      <c r="A96" s="1" t="s">
        <v>83</v>
      </c>
      <c r="B96" s="2" t="s">
        <v>56</v>
      </c>
      <c r="C96" s="41">
        <v>45224.438000000002</v>
      </c>
      <c r="D96" s="41"/>
      <c r="E96" s="1">
        <f t="shared" si="17"/>
        <v>-997.49310692137169</v>
      </c>
      <c r="F96" s="1">
        <f t="shared" si="18"/>
        <v>-997.5</v>
      </c>
      <c r="G96" s="1">
        <f t="shared" si="19"/>
        <v>2.3570000048493966E-3</v>
      </c>
      <c r="I96" s="1">
        <f t="shared" si="16"/>
        <v>2.3570000048493966E-3</v>
      </c>
      <c r="N96" s="1">
        <f t="shared" si="23"/>
        <v>2.3570000048493966E-3</v>
      </c>
      <c r="P96" s="39">
        <f t="shared" si="20"/>
        <v>-0.16354158518344683</v>
      </c>
      <c r="Q96" s="132">
        <f t="shared" si="21"/>
        <v>30205.938000000002</v>
      </c>
      <c r="R96" s="40"/>
      <c r="S96" s="39">
        <f t="shared" si="22"/>
        <v>2.752234056747838E-2</v>
      </c>
      <c r="T96" s="1">
        <v>0.1</v>
      </c>
      <c r="V96" s="1" t="str">
        <f>VLOOKUP(C96,Sheet2!C$11:E$80,3,FALSE)</f>
        <v>_x0001_997.5</v>
      </c>
      <c r="AA96" s="1">
        <v>7</v>
      </c>
    </row>
    <row r="97" spans="1:31" x14ac:dyDescent="0.2">
      <c r="A97" s="35" t="s">
        <v>49</v>
      </c>
      <c r="B97" s="36" t="s">
        <v>50</v>
      </c>
      <c r="C97" s="37">
        <v>24745.75</v>
      </c>
      <c r="D97" s="37" t="s">
        <v>51</v>
      </c>
      <c r="E97" s="38">
        <f t="shared" si="17"/>
        <v>-60887.695167416699</v>
      </c>
      <c r="F97" s="1">
        <f t="shared" si="18"/>
        <v>-60887.5</v>
      </c>
      <c r="G97" s="1">
        <f t="shared" si="19"/>
        <v>-6.6734999996697297E-2</v>
      </c>
      <c r="H97" s="1">
        <f>G97</f>
        <v>-6.6734999996697297E-2</v>
      </c>
      <c r="O97" s="1">
        <f ca="1">+C$11+C$12*$F97</f>
        <v>-7.93978958912821E-2</v>
      </c>
      <c r="P97" s="39">
        <f t="shared" si="20"/>
        <v>-0.16354222031063648</v>
      </c>
      <c r="Q97" s="132">
        <f t="shared" si="21"/>
        <v>9727.25</v>
      </c>
      <c r="R97" s="40"/>
      <c r="T97" s="1">
        <v>0.1</v>
      </c>
      <c r="V97" s="1" t="e">
        <f>VLOOKUP(C97,Sheet2!C$11:E$80,3,FALSE)</f>
        <v>#N/A</v>
      </c>
    </row>
    <row r="98" spans="1:31" x14ac:dyDescent="0.2">
      <c r="A98" s="35" t="s">
        <v>54</v>
      </c>
      <c r="B98" s="36" t="s">
        <v>50</v>
      </c>
      <c r="C98" s="37">
        <v>35345.362999999998</v>
      </c>
      <c r="D98" s="37" t="s">
        <v>55</v>
      </c>
      <c r="E98" s="38">
        <f t="shared" si="17"/>
        <v>-29888.982538314049</v>
      </c>
      <c r="F98" s="1">
        <f t="shared" si="18"/>
        <v>-29889</v>
      </c>
      <c r="G98" s="1">
        <f t="shared" si="19"/>
        <v>5.9708000044338405E-3</v>
      </c>
      <c r="I98" s="1">
        <f t="shared" ref="I98:I111" si="24">G98</f>
        <v>5.9708000044338405E-3</v>
      </c>
      <c r="O98" s="1">
        <f ca="1">+C$11+C$12*$F98</f>
        <v>-6.0919499441243474E-2</v>
      </c>
      <c r="P98" s="39">
        <f t="shared" si="20"/>
        <v>-0.16354155196368375</v>
      </c>
      <c r="Q98" s="132">
        <f t="shared" si="21"/>
        <v>20326.862999999998</v>
      </c>
      <c r="R98" s="40"/>
      <c r="S98" s="39">
        <f t="shared" ref="S98:S120" si="25">+(P98-G98)^2</f>
        <v>2.873443746976298E-2</v>
      </c>
      <c r="T98" s="1">
        <v>0.1</v>
      </c>
      <c r="V98" s="1" t="e">
        <f>VLOOKUP(C98,Sheet2!C$11:E$80,3,FALSE)</f>
        <v>#N/A</v>
      </c>
    </row>
    <row r="99" spans="1:31" x14ac:dyDescent="0.2">
      <c r="A99" s="35" t="s">
        <v>54</v>
      </c>
      <c r="B99" s="36" t="s">
        <v>56</v>
      </c>
      <c r="C99" s="37">
        <v>35345.519999999997</v>
      </c>
      <c r="D99" s="37" t="s">
        <v>55</v>
      </c>
      <c r="E99" s="38">
        <f t="shared" si="17"/>
        <v>-29888.523389675061</v>
      </c>
      <c r="F99" s="1">
        <f t="shared" si="18"/>
        <v>-29888.5</v>
      </c>
      <c r="G99" s="1">
        <f t="shared" si="19"/>
        <v>-7.9977999994298443E-3</v>
      </c>
      <c r="I99" s="1">
        <f t="shared" si="24"/>
        <v>-7.9977999994298443E-3</v>
      </c>
      <c r="O99" s="1">
        <f ca="1">+C$11+C$12*$F99</f>
        <v>-6.0919201388169128E-2</v>
      </c>
      <c r="P99" s="39">
        <f t="shared" si="20"/>
        <v>-0.16354168036970018</v>
      </c>
      <c r="Q99" s="132">
        <f t="shared" si="21"/>
        <v>20327.019999999997</v>
      </c>
      <c r="R99" s="40"/>
      <c r="S99" s="39">
        <f t="shared" si="25"/>
        <v>2.4193898720640969E-2</v>
      </c>
      <c r="T99" s="1">
        <v>0.1</v>
      </c>
      <c r="V99" s="1" t="e">
        <f>VLOOKUP(C99,Sheet2!C$11:E$80,3,FALSE)</f>
        <v>#N/A</v>
      </c>
    </row>
    <row r="100" spans="1:31" x14ac:dyDescent="0.2">
      <c r="A100" s="35" t="s">
        <v>67</v>
      </c>
      <c r="B100" s="36" t="s">
        <v>50</v>
      </c>
      <c r="C100" s="37">
        <v>43660.576000000001</v>
      </c>
      <c r="D100" s="37" t="s">
        <v>55</v>
      </c>
      <c r="E100" s="38">
        <f t="shared" si="17"/>
        <v>-5571.0288321949047</v>
      </c>
      <c r="F100" s="1">
        <f t="shared" si="18"/>
        <v>-5571</v>
      </c>
      <c r="G100" s="1">
        <f t="shared" si="19"/>
        <v>-9.8587999964365736E-3</v>
      </c>
      <c r="I100" s="1">
        <f t="shared" si="24"/>
        <v>-9.8587999964365736E-3</v>
      </c>
      <c r="O100" s="1">
        <f ca="1">+C$11+C$12*$F100</f>
        <v>-4.642339011750074E-2</v>
      </c>
      <c r="P100" s="39">
        <f t="shared" si="20"/>
        <v>-0.16354169747690198</v>
      </c>
      <c r="Q100" s="132">
        <f t="shared" si="21"/>
        <v>28642.076000000001</v>
      </c>
      <c r="R100" s="40"/>
      <c r="S100" s="39">
        <f t="shared" si="25"/>
        <v>2.3618432977991238E-2</v>
      </c>
      <c r="T100" s="1">
        <v>0.1</v>
      </c>
      <c r="V100" s="1" t="e">
        <f>VLOOKUP(C100,Sheet2!C$11:E$80,3,FALSE)</f>
        <v>#N/A</v>
      </c>
      <c r="AC100" s="1" t="s">
        <v>92</v>
      </c>
      <c r="AE100" s="1" t="s">
        <v>53</v>
      </c>
    </row>
    <row r="101" spans="1:31" x14ac:dyDescent="0.2">
      <c r="A101" s="1" t="s">
        <v>68</v>
      </c>
      <c r="C101" s="41">
        <v>43668.576000000001</v>
      </c>
      <c r="D101" s="41"/>
      <c r="E101" s="1">
        <f t="shared" si="17"/>
        <v>-5547.6327232017911</v>
      </c>
      <c r="F101" s="1">
        <f t="shared" si="18"/>
        <v>-5547.5</v>
      </c>
      <c r="G101" s="1">
        <f t="shared" si="19"/>
        <v>-4.5382999996945728E-2</v>
      </c>
      <c r="I101" s="1">
        <f t="shared" si="24"/>
        <v>-4.5382999996945728E-2</v>
      </c>
      <c r="P101" s="39">
        <f t="shared" si="20"/>
        <v>-0.16354202403253637</v>
      </c>
      <c r="Q101" s="132">
        <f t="shared" si="21"/>
        <v>28650.076000000001</v>
      </c>
      <c r="R101" s="40"/>
      <c r="S101" s="39">
        <f t="shared" si="25"/>
        <v>1.3961554961043288E-2</v>
      </c>
      <c r="T101" s="1">
        <v>0.1</v>
      </c>
      <c r="V101" s="1" t="e">
        <f>VLOOKUP(C101,Sheet2!C$11:E$80,3,FALSE)</f>
        <v>#N/A</v>
      </c>
      <c r="AC101" s="1" t="s">
        <v>92</v>
      </c>
      <c r="AE101" s="1" t="s">
        <v>53</v>
      </c>
    </row>
    <row r="102" spans="1:31" x14ac:dyDescent="0.2">
      <c r="A102" s="1" t="s">
        <v>77</v>
      </c>
      <c r="B102" s="2" t="s">
        <v>56</v>
      </c>
      <c r="C102" s="41">
        <v>44737.442999999999</v>
      </c>
      <c r="D102" s="41"/>
      <c r="E102" s="1">
        <f t="shared" si="17"/>
        <v>-2421.7166193090343</v>
      </c>
      <c r="F102" s="1">
        <f t="shared" si="18"/>
        <v>-2421.5</v>
      </c>
      <c r="G102" s="1">
        <f t="shared" si="19"/>
        <v>-7.407019999664044E-2</v>
      </c>
      <c r="I102" s="1">
        <f t="shared" si="24"/>
        <v>-7.407019999664044E-2</v>
      </c>
      <c r="P102" s="39">
        <f t="shared" si="20"/>
        <v>-0.16354228773943966</v>
      </c>
      <c r="Q102" s="132">
        <f t="shared" si="21"/>
        <v>29718.942999999999</v>
      </c>
      <c r="R102" s="40"/>
      <c r="S102" s="39">
        <f t="shared" si="25"/>
        <v>8.0052544850551625E-3</v>
      </c>
      <c r="T102" s="1">
        <v>0.1</v>
      </c>
      <c r="V102" s="1" t="e">
        <f>VLOOKUP(C102,Sheet2!C$11:E$80,3,FALSE)</f>
        <v>#N/A</v>
      </c>
      <c r="AA102" s="1">
        <v>7</v>
      </c>
      <c r="AC102" s="1" t="s">
        <v>92</v>
      </c>
      <c r="AE102" s="1" t="s">
        <v>53</v>
      </c>
    </row>
    <row r="103" spans="1:31" x14ac:dyDescent="0.2">
      <c r="A103" s="35" t="s">
        <v>78</v>
      </c>
      <c r="B103" s="36" t="s">
        <v>56</v>
      </c>
      <c r="C103" s="37">
        <v>44787.442999999999</v>
      </c>
      <c r="D103" s="37" t="s">
        <v>55</v>
      </c>
      <c r="E103" s="38">
        <f t="shared" si="17"/>
        <v>-2275.4909381020757</v>
      </c>
      <c r="F103" s="1">
        <f t="shared" si="18"/>
        <v>-2275.5</v>
      </c>
      <c r="G103" s="1">
        <f t="shared" si="19"/>
        <v>3.0986000056145713E-3</v>
      </c>
      <c r="I103" s="1">
        <f t="shared" si="24"/>
        <v>3.0986000056145713E-3</v>
      </c>
      <c r="O103" s="1">
        <f ca="1">+C$11+C$12*$F103</f>
        <v>-4.4458922304506487E-2</v>
      </c>
      <c r="P103" s="39">
        <f t="shared" si="20"/>
        <v>-0.16354157836630767</v>
      </c>
      <c r="Q103" s="132">
        <f t="shared" si="21"/>
        <v>29768.942999999999</v>
      </c>
      <c r="R103" s="40"/>
      <c r="S103" s="39">
        <f t="shared" si="25"/>
        <v>2.776894904782606E-2</v>
      </c>
      <c r="T103" s="1">
        <v>0.1</v>
      </c>
      <c r="V103" s="1" t="e">
        <f>VLOOKUP(C103,Sheet2!C$11:E$80,3,FALSE)</f>
        <v>#N/A</v>
      </c>
      <c r="AA103" s="1">
        <v>24</v>
      </c>
      <c r="AC103" s="1" t="s">
        <v>92</v>
      </c>
      <c r="AE103" s="1" t="s">
        <v>53</v>
      </c>
    </row>
    <row r="104" spans="1:31" x14ac:dyDescent="0.2">
      <c r="A104" s="35" t="s">
        <v>80</v>
      </c>
      <c r="B104" s="36" t="s">
        <v>56</v>
      </c>
      <c r="C104" s="37">
        <v>44902.326000000001</v>
      </c>
      <c r="D104" s="37" t="s">
        <v>55</v>
      </c>
      <c r="E104" s="38">
        <f t="shared" si="17"/>
        <v>-1939.5140394200907</v>
      </c>
      <c r="F104" s="1">
        <f t="shared" si="18"/>
        <v>-1939.5</v>
      </c>
      <c r="G104" s="1">
        <f t="shared" si="19"/>
        <v>-4.800599992449861E-3</v>
      </c>
      <c r="I104" s="1">
        <f t="shared" si="24"/>
        <v>-4.800599992449861E-3</v>
      </c>
      <c r="O104" s="1">
        <f ca="1">+C$11+C$12*$F104</f>
        <v>-4.4258630638548041E-2</v>
      </c>
      <c r="P104" s="39">
        <f t="shared" si="20"/>
        <v>-0.16354165097951151</v>
      </c>
      <c r="Q104" s="132">
        <f t="shared" si="21"/>
        <v>29883.826000000001</v>
      </c>
      <c r="R104" s="40"/>
      <c r="S104" s="39">
        <f t="shared" si="25"/>
        <v>2.5198721268476908E-2</v>
      </c>
      <c r="T104" s="1">
        <v>0.1</v>
      </c>
      <c r="V104" s="1" t="e">
        <f>VLOOKUP(C104,Sheet2!C$11:E$80,3,FALSE)</f>
        <v>#N/A</v>
      </c>
      <c r="AA104" s="1">
        <v>24</v>
      </c>
      <c r="AC104" s="1" t="s">
        <v>92</v>
      </c>
      <c r="AE104" s="1" t="s">
        <v>53</v>
      </c>
    </row>
    <row r="105" spans="1:31" x14ac:dyDescent="0.2">
      <c r="A105" s="1" t="s">
        <v>79</v>
      </c>
      <c r="B105" s="2" t="s">
        <v>56</v>
      </c>
      <c r="C105" s="41">
        <v>44932.326000000001</v>
      </c>
      <c r="D105" s="41"/>
      <c r="E105" s="1">
        <f t="shared" si="17"/>
        <v>-1851.7786306959158</v>
      </c>
      <c r="F105" s="1">
        <f t="shared" si="18"/>
        <v>-1852</v>
      </c>
      <c r="G105" s="1">
        <f t="shared" si="19"/>
        <v>7.5694400002248585E-2</v>
      </c>
      <c r="I105" s="1">
        <f t="shared" si="24"/>
        <v>7.5694400002248585E-2</v>
      </c>
      <c r="P105" s="39">
        <f t="shared" si="20"/>
        <v>-0.16354091103207316</v>
      </c>
      <c r="Q105" s="132">
        <f t="shared" si="21"/>
        <v>29913.826000000001</v>
      </c>
      <c r="R105" s="40"/>
      <c r="S105" s="39">
        <f t="shared" si="25"/>
        <v>5.7233534045688671E-2</v>
      </c>
      <c r="T105" s="1">
        <v>0.1</v>
      </c>
      <c r="V105" s="1" t="e">
        <f>VLOOKUP(C105,Sheet2!C$11:E$80,3,FALSE)</f>
        <v>#N/A</v>
      </c>
      <c r="AA105" s="1">
        <v>18</v>
      </c>
      <c r="AC105" s="1" t="s">
        <v>94</v>
      </c>
      <c r="AE105" s="1" t="s">
        <v>53</v>
      </c>
    </row>
    <row r="106" spans="1:31" x14ac:dyDescent="0.2">
      <c r="A106" s="1" t="s">
        <v>86</v>
      </c>
      <c r="C106" s="41">
        <v>45277.233999999997</v>
      </c>
      <c r="D106" s="41"/>
      <c r="E106" s="1">
        <f t="shared" si="17"/>
        <v>-843.09048562133535</v>
      </c>
      <c r="F106" s="1">
        <f t="shared" si="18"/>
        <v>-843</v>
      </c>
      <c r="G106" s="1">
        <f t="shared" si="19"/>
        <v>-3.094039999996312E-2</v>
      </c>
      <c r="I106" s="1">
        <f t="shared" si="24"/>
        <v>-3.094039999996312E-2</v>
      </c>
      <c r="P106" s="39">
        <f t="shared" si="20"/>
        <v>-0.16354189126912289</v>
      </c>
      <c r="Q106" s="132">
        <f t="shared" si="21"/>
        <v>30258.733999999997</v>
      </c>
      <c r="R106" s="40"/>
      <c r="S106" s="39">
        <f t="shared" si="25"/>
        <v>1.7583155486805054E-2</v>
      </c>
      <c r="T106" s="1">
        <v>0.1</v>
      </c>
      <c r="V106" s="1" t="e">
        <f>VLOOKUP(C106,Sheet2!C$11:E$80,3,FALSE)</f>
        <v>#N/A</v>
      </c>
      <c r="AA106" s="1">
        <v>18</v>
      </c>
    </row>
    <row r="107" spans="1:31" x14ac:dyDescent="0.2">
      <c r="A107" s="3" t="s">
        <v>93</v>
      </c>
      <c r="B107" s="2" t="s">
        <v>50</v>
      </c>
      <c r="C107" s="41">
        <v>47357.919999999998</v>
      </c>
      <c r="D107" s="42">
        <v>0.02</v>
      </c>
      <c r="E107" s="1">
        <f t="shared" si="17"/>
        <v>5241.904068934301</v>
      </c>
      <c r="F107" s="1">
        <f t="shared" si="18"/>
        <v>5242</v>
      </c>
      <c r="G107" s="1">
        <f t="shared" si="19"/>
        <v>-3.2802399997308385E-2</v>
      </c>
      <c r="I107" s="1">
        <f t="shared" si="24"/>
        <v>-3.2802399997308385E-2</v>
      </c>
      <c r="P107" s="39">
        <f t="shared" si="20"/>
        <v>-0.16354190838553018</v>
      </c>
      <c r="Q107" s="132">
        <f t="shared" si="21"/>
        <v>32339.42</v>
      </c>
      <c r="R107" s="40"/>
      <c r="S107" s="39">
        <f t="shared" si="25"/>
        <v>1.7092819053593916E-2</v>
      </c>
      <c r="T107" s="1">
        <v>0.1</v>
      </c>
      <c r="V107" s="1" t="e">
        <f>VLOOKUP(C107,Sheet2!C$11:E$80,3,FALSE)</f>
        <v>#N/A</v>
      </c>
      <c r="AA107" s="1">
        <v>23</v>
      </c>
    </row>
    <row r="108" spans="1:31" x14ac:dyDescent="0.2">
      <c r="A108" s="3" t="s">
        <v>93</v>
      </c>
      <c r="B108" s="2" t="s">
        <v>50</v>
      </c>
      <c r="C108" s="41">
        <v>47823.64</v>
      </c>
      <c r="D108" s="42">
        <v>0.02</v>
      </c>
      <c r="E108" s="1">
        <f t="shared" si="17"/>
        <v>6603.9085539683983</v>
      </c>
      <c r="F108" s="1">
        <f t="shared" si="18"/>
        <v>6604</v>
      </c>
      <c r="G108" s="1">
        <f t="shared" si="19"/>
        <v>-3.1268799997633323E-2</v>
      </c>
      <c r="I108" s="1">
        <f t="shared" si="24"/>
        <v>-3.1268799997633323E-2</v>
      </c>
      <c r="P108" s="39">
        <f t="shared" si="20"/>
        <v>-0.16354189428793492</v>
      </c>
      <c r="Q108" s="132">
        <f t="shared" si="21"/>
        <v>32805.14</v>
      </c>
      <c r="R108" s="40"/>
      <c r="S108" s="39">
        <f t="shared" si="25"/>
        <v>1.7496171473131018E-2</v>
      </c>
      <c r="T108" s="1">
        <v>0.1</v>
      </c>
      <c r="V108" s="1" t="e">
        <f>VLOOKUP(C108,Sheet2!C$11:E$80,3,FALSE)</f>
        <v>#N/A</v>
      </c>
    </row>
    <row r="109" spans="1:31" x14ac:dyDescent="0.2">
      <c r="A109" s="3" t="s">
        <v>93</v>
      </c>
      <c r="B109" s="2" t="s">
        <v>56</v>
      </c>
      <c r="C109" s="41">
        <v>48127.79</v>
      </c>
      <c r="D109" s="42">
        <v>0.02</v>
      </c>
      <c r="E109" s="43">
        <f t="shared" si="17"/>
        <v>7493.3993727503312</v>
      </c>
      <c r="F109" s="43">
        <f t="shared" si="18"/>
        <v>7493.5</v>
      </c>
      <c r="G109" s="43">
        <f t="shared" si="19"/>
        <v>-3.4408199993777089E-2</v>
      </c>
      <c r="H109" s="43"/>
      <c r="I109" s="1">
        <f t="shared" si="24"/>
        <v>-3.4408199993777089E-2</v>
      </c>
      <c r="P109" s="39">
        <f t="shared" si="20"/>
        <v>-0.16354192314682361</v>
      </c>
      <c r="Q109" s="132">
        <f t="shared" si="21"/>
        <v>33109.29</v>
      </c>
      <c r="R109" s="40"/>
      <c r="S109" s="39">
        <f t="shared" si="25"/>
        <v>1.6675518455367664E-2</v>
      </c>
      <c r="T109" s="1">
        <v>0.1</v>
      </c>
      <c r="V109" s="1" t="e">
        <f>VLOOKUP(C109,Sheet2!C$11:E$80,3,FALSE)</f>
        <v>#N/A</v>
      </c>
    </row>
    <row r="110" spans="1:31" x14ac:dyDescent="0.2">
      <c r="A110" s="3" t="s">
        <v>93</v>
      </c>
      <c r="B110" s="2" t="s">
        <v>56</v>
      </c>
      <c r="C110" s="41">
        <v>48175.66</v>
      </c>
      <c r="D110" s="42">
        <v>0.02</v>
      </c>
      <c r="E110" s="43">
        <f t="shared" si="17"/>
        <v>7633.3958399378807</v>
      </c>
      <c r="F110" s="43">
        <f t="shared" si="18"/>
        <v>7633.5</v>
      </c>
      <c r="G110" s="43">
        <f t="shared" si="19"/>
        <v>-3.5616199995274656E-2</v>
      </c>
      <c r="H110" s="43"/>
      <c r="I110" s="1">
        <f t="shared" si="24"/>
        <v>-3.5616199995274656E-2</v>
      </c>
      <c r="P110" s="39">
        <f t="shared" si="20"/>
        <v>-0.16354193425134686</v>
      </c>
      <c r="Q110" s="132">
        <f t="shared" si="21"/>
        <v>33157.160000000003</v>
      </c>
      <c r="R110" s="40"/>
      <c r="S110" s="39">
        <f t="shared" si="25"/>
        <v>1.6364993484955206E-2</v>
      </c>
      <c r="T110" s="1">
        <v>0.1</v>
      </c>
      <c r="V110" s="1" t="e">
        <f>VLOOKUP(C110,Sheet2!C$11:E$80,3,FALSE)</f>
        <v>#N/A</v>
      </c>
    </row>
    <row r="111" spans="1:31" x14ac:dyDescent="0.2">
      <c r="A111" s="3" t="s">
        <v>93</v>
      </c>
      <c r="B111" s="2" t="s">
        <v>50</v>
      </c>
      <c r="C111" s="41">
        <v>48539.66</v>
      </c>
      <c r="D111" s="42">
        <v>0.02</v>
      </c>
      <c r="E111" s="43">
        <f t="shared" si="17"/>
        <v>8697.9187991245381</v>
      </c>
      <c r="F111" s="43">
        <f t="shared" si="18"/>
        <v>8698</v>
      </c>
      <c r="G111" s="43">
        <f t="shared" si="19"/>
        <v>-2.7765599996200763E-2</v>
      </c>
      <c r="H111" s="43"/>
      <c r="I111" s="1">
        <f t="shared" si="24"/>
        <v>-2.7765599996200763E-2</v>
      </c>
      <c r="P111" s="39">
        <f t="shared" si="20"/>
        <v>-0.16354186208482346</v>
      </c>
      <c r="Q111" s="132">
        <f t="shared" si="21"/>
        <v>33521.160000000003</v>
      </c>
      <c r="R111" s="40"/>
      <c r="S111" s="39">
        <f t="shared" si="25"/>
        <v>1.8435193346758361E-2</v>
      </c>
      <c r="T111" s="1">
        <v>0.1</v>
      </c>
      <c r="V111" s="1" t="e">
        <f>VLOOKUP(C111,Sheet2!C$11:E$80,3,FALSE)</f>
        <v>#N/A</v>
      </c>
    </row>
    <row r="112" spans="1:31" x14ac:dyDescent="0.2">
      <c r="A112" s="35" t="s">
        <v>98</v>
      </c>
      <c r="B112" s="36" t="s">
        <v>56</v>
      </c>
      <c r="C112" s="37">
        <v>50646.484199999999</v>
      </c>
      <c r="D112" s="37" t="s">
        <v>38</v>
      </c>
      <c r="E112" s="47">
        <f t="shared" si="17"/>
        <v>14859.354875690631</v>
      </c>
      <c r="F112" s="48">
        <f t="shared" si="18"/>
        <v>14859.5</v>
      </c>
      <c r="G112" s="48">
        <f t="shared" si="19"/>
        <v>-4.9623399994743522E-2</v>
      </c>
      <c r="H112" s="48"/>
      <c r="I112" s="48"/>
      <c r="J112" s="48">
        <f>G112</f>
        <v>-4.9623399994743522E-2</v>
      </c>
      <c r="K112" s="48"/>
      <c r="L112" s="48"/>
      <c r="M112" s="48"/>
      <c r="N112" s="48"/>
      <c r="O112" s="48">
        <f ca="1">+C$11+C$12*$F112</f>
        <v>-3.4244643446774282E-2</v>
      </c>
      <c r="P112" s="49">
        <f t="shared" si="20"/>
        <v>-0.16354206301237056</v>
      </c>
      <c r="Q112" s="133">
        <f t="shared" si="21"/>
        <v>35627.984199999999</v>
      </c>
      <c r="R112" s="50"/>
      <c r="S112" s="49">
        <f t="shared" si="25"/>
        <v>1.2977461783723667E-2</v>
      </c>
      <c r="T112" s="48">
        <v>1</v>
      </c>
      <c r="V112" s="1" t="e">
        <f>VLOOKUP(C112,Sheet2!C$11:E$80,3,FALSE)</f>
        <v>#N/A</v>
      </c>
    </row>
    <row r="113" spans="1:22" x14ac:dyDescent="0.2">
      <c r="A113" s="38" t="s">
        <v>99</v>
      </c>
      <c r="B113" s="44" t="s">
        <v>50</v>
      </c>
      <c r="C113" s="51">
        <v>51377.375099999997</v>
      </c>
      <c r="D113" s="51">
        <v>1.4E-3</v>
      </c>
      <c r="E113" s="38">
        <f t="shared" si="17"/>
        <v>16996.855270499967</v>
      </c>
      <c r="F113" s="1">
        <f t="shared" si="18"/>
        <v>16997</v>
      </c>
      <c r="G113" s="1">
        <f t="shared" si="19"/>
        <v>-4.9488399999972899E-2</v>
      </c>
      <c r="K113" s="1">
        <f t="shared" ref="K113:K118" si="26">G113</f>
        <v>-4.9488399999972899E-2</v>
      </c>
      <c r="P113" s="39">
        <f t="shared" si="20"/>
        <v>-0.16354206177138436</v>
      </c>
      <c r="Q113" s="132">
        <f t="shared" si="21"/>
        <v>36358.875099999997</v>
      </c>
      <c r="R113" s="40"/>
      <c r="S113" s="39">
        <f t="shared" si="25"/>
        <v>1.3008237763467524E-2</v>
      </c>
      <c r="T113" s="1">
        <v>0.6</v>
      </c>
      <c r="U113" s="3">
        <f t="shared" ref="U113:U120" si="27">+T113*S113</f>
        <v>7.8049426580805142E-3</v>
      </c>
      <c r="V113" s="1" t="e">
        <f>VLOOKUP(C113,Sheet2!C$11:E$80,3,FALSE)</f>
        <v>#N/A</v>
      </c>
    </row>
    <row r="114" spans="1:22" x14ac:dyDescent="0.2">
      <c r="A114" s="38" t="s">
        <v>100</v>
      </c>
      <c r="B114" s="44" t="s">
        <v>50</v>
      </c>
      <c r="C114" s="45">
        <v>51426.445800000001</v>
      </c>
      <c r="D114" s="45">
        <v>8.0000000000000004E-4</v>
      </c>
      <c r="E114" s="38">
        <f t="shared" si="17"/>
        <v>17140.363201196025</v>
      </c>
      <c r="F114" s="1">
        <f t="shared" si="18"/>
        <v>17140.5</v>
      </c>
      <c r="G114" s="1">
        <f t="shared" si="19"/>
        <v>-4.6776599992881529E-2</v>
      </c>
      <c r="K114" s="1">
        <f t="shared" si="26"/>
        <v>-4.6776599992881529E-2</v>
      </c>
      <c r="O114" s="1">
        <f t="shared" ref="O114:O145" ca="1" si="28">+C$11+C$12*$F114</f>
        <v>-3.2884925321621836E-2</v>
      </c>
      <c r="P114" s="39">
        <f t="shared" si="20"/>
        <v>-0.16354203684318966</v>
      </c>
      <c r="Q114" s="132">
        <f t="shared" si="21"/>
        <v>36407.945800000001</v>
      </c>
      <c r="R114" s="40"/>
      <c r="S114" s="39">
        <f t="shared" si="25"/>
        <v>1.3634167242843295E-2</v>
      </c>
      <c r="T114" s="1">
        <v>1</v>
      </c>
      <c r="U114" s="3">
        <f t="shared" si="27"/>
        <v>1.3634167242843295E-2</v>
      </c>
      <c r="V114" s="1" t="e">
        <f>VLOOKUP(C114,Sheet2!C$11:E$80,3,FALSE)</f>
        <v>#N/A</v>
      </c>
    </row>
    <row r="115" spans="1:22" x14ac:dyDescent="0.2">
      <c r="A115" s="52" t="s">
        <v>101</v>
      </c>
      <c r="B115" s="53" t="s">
        <v>50</v>
      </c>
      <c r="C115" s="52">
        <v>51779.495990000003</v>
      </c>
      <c r="D115" s="52">
        <v>2.7000000000000001E-3</v>
      </c>
      <c r="E115" s="38">
        <f t="shared" si="17"/>
        <v>18172.863291855952</v>
      </c>
      <c r="F115" s="1">
        <f t="shared" si="18"/>
        <v>18173</v>
      </c>
      <c r="G115" s="1">
        <f t="shared" si="19"/>
        <v>-4.6745599996938836E-2</v>
      </c>
      <c r="K115" s="1">
        <f t="shared" si="26"/>
        <v>-4.6745599996938836E-2</v>
      </c>
      <c r="O115" s="1">
        <f t="shared" ca="1" si="28"/>
        <v>-3.2269445723103689E-2</v>
      </c>
      <c r="P115" s="39">
        <f t="shared" si="20"/>
        <v>-0.16354203655822253</v>
      </c>
      <c r="Q115" s="132">
        <f t="shared" si="21"/>
        <v>36760.995990000003</v>
      </c>
      <c r="R115" s="40"/>
      <c r="S115" s="39">
        <f t="shared" si="25"/>
        <v>1.3641407593413965E-2</v>
      </c>
      <c r="T115" s="1">
        <v>0.5</v>
      </c>
      <c r="U115" s="3">
        <f t="shared" si="27"/>
        <v>6.8207037967069825E-3</v>
      </c>
      <c r="V115" s="1" t="e">
        <f>VLOOKUP(C115,Sheet2!C$11:E$80,3,FALSE)</f>
        <v>#N/A</v>
      </c>
    </row>
    <row r="116" spans="1:22" x14ac:dyDescent="0.2">
      <c r="A116" s="52" t="s">
        <v>101</v>
      </c>
      <c r="B116" s="53" t="s">
        <v>50</v>
      </c>
      <c r="C116" s="52">
        <v>51796.592629999999</v>
      </c>
      <c r="D116" s="52">
        <v>5.9999999999999995E-4</v>
      </c>
      <c r="E116" s="38">
        <f t="shared" si="17"/>
        <v>18222.862648462942</v>
      </c>
      <c r="F116" s="1">
        <f t="shared" si="18"/>
        <v>18223</v>
      </c>
      <c r="G116" s="1">
        <f t="shared" si="19"/>
        <v>-4.6965599998657126E-2</v>
      </c>
      <c r="K116" s="1">
        <f t="shared" si="26"/>
        <v>-4.6965599998657126E-2</v>
      </c>
      <c r="O116" s="1">
        <f t="shared" ca="1" si="28"/>
        <v>-3.2239640415669395E-2</v>
      </c>
      <c r="P116" s="39">
        <f t="shared" si="20"/>
        <v>-0.16354203858057026</v>
      </c>
      <c r="Q116" s="132">
        <f t="shared" si="21"/>
        <v>36778.092629999999</v>
      </c>
      <c r="R116" s="40"/>
      <c r="S116" s="39">
        <f t="shared" si="25"/>
        <v>1.3590066032442566E-2</v>
      </c>
      <c r="T116" s="1">
        <v>1</v>
      </c>
      <c r="U116" s="3">
        <f t="shared" si="27"/>
        <v>1.3590066032442566E-2</v>
      </c>
      <c r="V116" s="1" t="e">
        <f>VLOOKUP(C116,Sheet2!C$11:E$80,3,FALSE)</f>
        <v>#N/A</v>
      </c>
    </row>
    <row r="117" spans="1:22" x14ac:dyDescent="0.2">
      <c r="A117" s="52" t="s">
        <v>101</v>
      </c>
      <c r="B117" s="53" t="s">
        <v>50</v>
      </c>
      <c r="C117" s="52">
        <v>51798.303720000004</v>
      </c>
      <c r="D117" s="52">
        <v>2.9999999999999997E-4</v>
      </c>
      <c r="E117" s="38">
        <f t="shared" ref="E117:E148" si="29">+(C117-C$7)/C$8</f>
        <v>18227.866754480085</v>
      </c>
      <c r="F117" s="1">
        <f t="shared" ref="F117:F148" si="30">ROUND(2*E117,0)/2</f>
        <v>18228</v>
      </c>
      <c r="G117" s="1">
        <f>+C117-(C$7+F117*C$8)</f>
        <v>-4.5561599989014212E-2</v>
      </c>
      <c r="K117" s="1">
        <f t="shared" si="26"/>
        <v>-4.5561599989014212E-2</v>
      </c>
      <c r="O117" s="1">
        <f t="shared" ca="1" si="28"/>
        <v>-3.2236659884925967E-2</v>
      </c>
      <c r="P117" s="39">
        <f t="shared" ref="P117:P148" si="31">+D$11+D$12*G117+D$13*G117^2</f>
        <v>-0.16354202567431492</v>
      </c>
      <c r="Q117" s="132">
        <f t="shared" ref="Q117:Q148" si="32">+C117-15018.5</f>
        <v>36779.803720000004</v>
      </c>
      <c r="R117" s="40"/>
      <c r="S117" s="39">
        <f t="shared" si="25"/>
        <v>1.3919380844884763E-2</v>
      </c>
      <c r="T117" s="1">
        <v>1</v>
      </c>
      <c r="U117" s="3">
        <f t="shared" si="27"/>
        <v>1.3919380844884763E-2</v>
      </c>
      <c r="V117" s="1" t="e">
        <f>VLOOKUP(C117,Sheet2!C$11:E$80,3,FALSE)</f>
        <v>#N/A</v>
      </c>
    </row>
    <row r="118" spans="1:22" x14ac:dyDescent="0.2">
      <c r="A118" s="52" t="s">
        <v>101</v>
      </c>
      <c r="B118" s="53" t="s">
        <v>56</v>
      </c>
      <c r="C118" s="52">
        <v>51798.475919999997</v>
      </c>
      <c r="D118" s="52">
        <v>2.9999999999999997E-4</v>
      </c>
      <c r="E118" s="38">
        <f t="shared" si="29"/>
        <v>18228.370355726143</v>
      </c>
      <c r="F118" s="1">
        <f t="shared" si="30"/>
        <v>18228.5</v>
      </c>
      <c r="G118" s="1">
        <f>+C118-(C$7+F118*C$8)</f>
        <v>-4.4330199998512398E-2</v>
      </c>
      <c r="K118" s="1">
        <f t="shared" si="26"/>
        <v>-4.4330199998512398E-2</v>
      </c>
      <c r="O118" s="1">
        <f t="shared" ca="1" si="28"/>
        <v>-3.223636183185162E-2</v>
      </c>
      <c r="P118" s="39">
        <f t="shared" si="31"/>
        <v>-0.16354201435468388</v>
      </c>
      <c r="Q118" s="132">
        <f t="shared" si="32"/>
        <v>36779.975919999997</v>
      </c>
      <c r="R118" s="40"/>
      <c r="S118" s="39">
        <f t="shared" si="25"/>
        <v>1.4211456682090293E-2</v>
      </c>
      <c r="T118" s="1">
        <v>1</v>
      </c>
      <c r="U118" s="3">
        <f t="shared" si="27"/>
        <v>1.4211456682090293E-2</v>
      </c>
      <c r="V118" s="1" t="e">
        <f>VLOOKUP(C118,Sheet2!C$11:E$80,3,FALSE)</f>
        <v>#N/A</v>
      </c>
    </row>
    <row r="119" spans="1:22" x14ac:dyDescent="0.2">
      <c r="A119" s="35" t="s">
        <v>102</v>
      </c>
      <c r="B119" s="36" t="s">
        <v>56</v>
      </c>
      <c r="C119" s="37">
        <v>51811.462</v>
      </c>
      <c r="D119" s="37" t="s">
        <v>38</v>
      </c>
      <c r="E119" s="38">
        <f t="shared" si="29"/>
        <v>18266.348323610309</v>
      </c>
      <c r="F119" s="1">
        <f t="shared" si="30"/>
        <v>18266.5</v>
      </c>
      <c r="G119" s="1">
        <f>+C119-(C$7+F119*C$8)</f>
        <v>-5.1863799999409821E-2</v>
      </c>
      <c r="J119" s="1">
        <f>G119</f>
        <v>-5.1863799999409821E-2</v>
      </c>
      <c r="O119" s="1">
        <f t="shared" ca="1" si="28"/>
        <v>-3.221370979820156E-2</v>
      </c>
      <c r="P119" s="39">
        <f t="shared" si="31"/>
        <v>-0.16354208360722719</v>
      </c>
      <c r="Q119" s="132">
        <f t="shared" si="32"/>
        <v>36792.962</v>
      </c>
      <c r="R119" s="40"/>
      <c r="S119" s="39">
        <f t="shared" si="25"/>
        <v>1.247203902958809E-2</v>
      </c>
      <c r="T119" s="1">
        <v>1</v>
      </c>
      <c r="U119" s="3">
        <f t="shared" si="27"/>
        <v>1.247203902958809E-2</v>
      </c>
      <c r="V119" s="1" t="e">
        <f>VLOOKUP(C119,Sheet2!C$11:E$80,3,FALSE)</f>
        <v>#N/A</v>
      </c>
    </row>
    <row r="120" spans="1:22" x14ac:dyDescent="0.2">
      <c r="A120" s="52" t="s">
        <v>101</v>
      </c>
      <c r="B120" s="53" t="s">
        <v>50</v>
      </c>
      <c r="C120" s="52">
        <v>51815.397669999998</v>
      </c>
      <c r="D120" s="52">
        <v>2.5000000000000001E-3</v>
      </c>
      <c r="E120" s="38">
        <f t="shared" si="29"/>
        <v>18277.858244145424</v>
      </c>
      <c r="F120" s="1">
        <f t="shared" si="30"/>
        <v>18278</v>
      </c>
      <c r="G120" s="1">
        <f>+C120-(C$7+F120*C$8)</f>
        <v>-4.8471599999174941E-2</v>
      </c>
      <c r="K120" s="1">
        <f>G120</f>
        <v>-4.8471599999174941E-2</v>
      </c>
      <c r="O120" s="1">
        <f t="shared" ca="1" si="28"/>
        <v>-3.2206854577491673E-2</v>
      </c>
      <c r="P120" s="39">
        <f t="shared" si="31"/>
        <v>-0.16354205242446018</v>
      </c>
      <c r="Q120" s="132">
        <f t="shared" si="32"/>
        <v>36796.897669999998</v>
      </c>
      <c r="R120" s="40"/>
      <c r="S120" s="39">
        <f t="shared" si="25"/>
        <v>1.3241209021359834E-2</v>
      </c>
      <c r="T120" s="1">
        <v>0.5</v>
      </c>
      <c r="U120" s="3">
        <f t="shared" si="27"/>
        <v>6.6206045106799172E-3</v>
      </c>
      <c r="V120" s="1" t="e">
        <f>VLOOKUP(C120,Sheet2!C$11:E$80,3,FALSE)</f>
        <v>#N/A</v>
      </c>
    </row>
    <row r="121" spans="1:22" x14ac:dyDescent="0.2">
      <c r="A121" s="52" t="s">
        <v>101</v>
      </c>
      <c r="B121" s="53" t="s">
        <v>56</v>
      </c>
      <c r="C121" s="52">
        <v>52014.384259999999</v>
      </c>
      <c r="D121" s="52">
        <v>2.3E-3</v>
      </c>
      <c r="E121" s="38">
        <f t="shared" si="29"/>
        <v>18859.79723762142</v>
      </c>
      <c r="F121" s="1">
        <f t="shared" si="30"/>
        <v>18860</v>
      </c>
      <c r="O121" s="1">
        <f t="shared" ca="1" si="28"/>
        <v>-3.1859920798956498E-2</v>
      </c>
      <c r="P121" s="39">
        <f t="shared" si="31"/>
        <v>-0.16354160685011057</v>
      </c>
      <c r="Q121" s="132">
        <f t="shared" si="32"/>
        <v>36995.884259999999</v>
      </c>
      <c r="R121" s="40">
        <v>-6.9331999999121763E-2</v>
      </c>
      <c r="S121" s="39"/>
      <c r="V121" s="1" t="e">
        <f>VLOOKUP(C121,Sheet2!C$11:E$80,3,FALSE)</f>
        <v>#N/A</v>
      </c>
    </row>
    <row r="122" spans="1:22" x14ac:dyDescent="0.2">
      <c r="A122" s="52" t="s">
        <v>101</v>
      </c>
      <c r="B122" s="53" t="s">
        <v>50</v>
      </c>
      <c r="C122" s="52">
        <v>52014.516020000003</v>
      </c>
      <c r="D122" s="52">
        <v>1.6999999999999999E-3</v>
      </c>
      <c r="E122" s="38">
        <f t="shared" si="29"/>
        <v>18860.182571536545</v>
      </c>
      <c r="F122" s="1">
        <f t="shared" si="30"/>
        <v>18860</v>
      </c>
      <c r="O122" s="1">
        <f t="shared" ca="1" si="28"/>
        <v>-3.1859920798956498E-2</v>
      </c>
      <c r="P122" s="39">
        <f t="shared" si="31"/>
        <v>-0.16354160685011057</v>
      </c>
      <c r="Q122" s="132">
        <f t="shared" si="32"/>
        <v>36996.016020000003</v>
      </c>
      <c r="R122" s="40">
        <v>6.2428000004729256E-2</v>
      </c>
      <c r="S122" s="39"/>
      <c r="V122" s="1" t="e">
        <f>VLOOKUP(C122,Sheet2!C$11:E$80,3,FALSE)</f>
        <v>#N/A</v>
      </c>
    </row>
    <row r="123" spans="1:22" x14ac:dyDescent="0.2">
      <c r="A123" s="54" t="s">
        <v>103</v>
      </c>
      <c r="B123" s="55"/>
      <c r="C123" s="56">
        <v>52137.506300000001</v>
      </c>
      <c r="D123" s="56">
        <v>1.4E-3</v>
      </c>
      <c r="E123" s="38">
        <f t="shared" si="29"/>
        <v>19219.869321033231</v>
      </c>
      <c r="F123" s="1">
        <f t="shared" si="30"/>
        <v>19220</v>
      </c>
      <c r="G123" s="1">
        <f t="shared" ref="G123:G142" si="33">+C123-(C$7+F123*C$8)</f>
        <v>-4.4683999993139878E-2</v>
      </c>
      <c r="K123" s="1">
        <f>G123</f>
        <v>-4.4683999993139878E-2</v>
      </c>
      <c r="O123" s="1">
        <f t="shared" ca="1" si="28"/>
        <v>-3.164532258542959E-2</v>
      </c>
      <c r="P123" s="39">
        <f t="shared" si="31"/>
        <v>-0.16354201760698642</v>
      </c>
      <c r="Q123" s="132">
        <f t="shared" si="32"/>
        <v>37119.006300000001</v>
      </c>
      <c r="R123" s="40"/>
      <c r="S123" s="39">
        <f t="shared" ref="S123:S142" si="34">+(P123-G123)^2</f>
        <v>1.4127228351093455E-2</v>
      </c>
      <c r="T123" s="1">
        <v>0.6</v>
      </c>
      <c r="U123" s="3">
        <f t="shared" ref="U123:U142" si="35">+T123*S123</f>
        <v>8.476337010656072E-3</v>
      </c>
      <c r="V123" s="1" t="e">
        <f>VLOOKUP(C123,Sheet2!C$11:E$80,3,FALSE)</f>
        <v>#N/A</v>
      </c>
    </row>
    <row r="124" spans="1:22" x14ac:dyDescent="0.2">
      <c r="A124" s="35" t="s">
        <v>104</v>
      </c>
      <c r="B124" s="36" t="s">
        <v>50</v>
      </c>
      <c r="C124" s="37">
        <v>52209.313199999997</v>
      </c>
      <c r="D124" s="37" t="s">
        <v>38</v>
      </c>
      <c r="E124" s="38">
        <f t="shared" si="29"/>
        <v>19429.869578390419</v>
      </c>
      <c r="F124" s="1">
        <f t="shared" si="30"/>
        <v>19430</v>
      </c>
      <c r="G124" s="1">
        <f t="shared" si="33"/>
        <v>-4.4595999999728519E-2</v>
      </c>
      <c r="J124" s="1">
        <f>G124</f>
        <v>-4.4595999999728519E-2</v>
      </c>
      <c r="O124" s="1">
        <f t="shared" ca="1" si="28"/>
        <v>-3.1520140294205565E-2</v>
      </c>
      <c r="P124" s="39">
        <f t="shared" si="31"/>
        <v>-0.16354201679804745</v>
      </c>
      <c r="Q124" s="132">
        <f t="shared" si="32"/>
        <v>37190.813199999997</v>
      </c>
      <c r="R124" s="40"/>
      <c r="S124" s="39">
        <f t="shared" si="34"/>
        <v>1.4148154912185969E-2</v>
      </c>
      <c r="T124" s="1">
        <v>1</v>
      </c>
      <c r="U124" s="3">
        <f t="shared" si="35"/>
        <v>1.4148154912185969E-2</v>
      </c>
      <c r="V124" s="1" t="e">
        <f>VLOOKUP(C124,Sheet2!C$11:E$80,3,FALSE)</f>
        <v>#N/A</v>
      </c>
    </row>
    <row r="125" spans="1:22" x14ac:dyDescent="0.2">
      <c r="A125" s="57" t="s">
        <v>105</v>
      </c>
      <c r="B125" s="44" t="s">
        <v>50</v>
      </c>
      <c r="C125" s="45">
        <v>52505.433770000003</v>
      </c>
      <c r="D125" s="45">
        <v>2.9999999999999997E-4</v>
      </c>
      <c r="E125" s="38">
        <f t="shared" si="29"/>
        <v>20295.878219743296</v>
      </c>
      <c r="F125" s="1">
        <f t="shared" si="30"/>
        <v>20296</v>
      </c>
      <c r="G125" s="1">
        <f t="shared" si="33"/>
        <v>-4.1641199990408495E-2</v>
      </c>
      <c r="K125" s="1">
        <f t="shared" ref="K125:K142" si="36">G125</f>
        <v>-4.1641199990408495E-2</v>
      </c>
      <c r="O125" s="1">
        <f t="shared" ca="1" si="28"/>
        <v>-3.1003912369443609E-2</v>
      </c>
      <c r="P125" s="39">
        <f t="shared" si="31"/>
        <v>-0.16354198963608216</v>
      </c>
      <c r="Q125" s="132">
        <f t="shared" si="32"/>
        <v>37486.933770000003</v>
      </c>
      <c r="R125" s="40"/>
      <c r="S125" s="39">
        <f t="shared" si="34"/>
        <v>1.4859802516238779E-2</v>
      </c>
      <c r="T125" s="1">
        <v>1</v>
      </c>
      <c r="U125" s="3">
        <f t="shared" si="35"/>
        <v>1.4859802516238779E-2</v>
      </c>
      <c r="V125" s="1" t="e">
        <f>VLOOKUP(C125,Sheet2!C$11:E$80,3,FALSE)</f>
        <v>#N/A</v>
      </c>
    </row>
    <row r="126" spans="1:22" x14ac:dyDescent="0.2">
      <c r="A126" s="38" t="s">
        <v>106</v>
      </c>
      <c r="B126" s="45"/>
      <c r="C126" s="45">
        <v>52505.433900000004</v>
      </c>
      <c r="D126" s="45">
        <v>1.5E-3</v>
      </c>
      <c r="E126" s="38">
        <f t="shared" si="29"/>
        <v>20295.878599930067</v>
      </c>
      <c r="F126" s="1">
        <f t="shared" si="30"/>
        <v>20296</v>
      </c>
      <c r="G126" s="1">
        <f t="shared" si="33"/>
        <v>-4.1511199990054592E-2</v>
      </c>
      <c r="K126" s="1">
        <f t="shared" si="36"/>
        <v>-4.1511199990054592E-2</v>
      </c>
      <c r="O126" s="1">
        <f t="shared" ca="1" si="28"/>
        <v>-3.1003912369443609E-2</v>
      </c>
      <c r="P126" s="39">
        <f t="shared" si="31"/>
        <v>-0.16354198844105872</v>
      </c>
      <c r="Q126" s="132">
        <f t="shared" si="32"/>
        <v>37486.933900000004</v>
      </c>
      <c r="R126" s="40"/>
      <c r="S126" s="39">
        <f t="shared" si="34"/>
        <v>1.4891513329973722E-2</v>
      </c>
      <c r="T126" s="1">
        <v>0.6</v>
      </c>
      <c r="U126" s="3">
        <f t="shared" si="35"/>
        <v>8.9349079979842323E-3</v>
      </c>
      <c r="V126" s="1" t="e">
        <f>VLOOKUP(C126,Sheet2!C$11:E$80,3,FALSE)</f>
        <v>#N/A</v>
      </c>
    </row>
    <row r="127" spans="1:22" x14ac:dyDescent="0.2">
      <c r="A127" s="57" t="s">
        <v>105</v>
      </c>
      <c r="B127" s="44" t="s">
        <v>50</v>
      </c>
      <c r="C127" s="45">
        <v>52506.459620000001</v>
      </c>
      <c r="D127" s="45">
        <v>2.9999999999999997E-4</v>
      </c>
      <c r="E127" s="38">
        <f t="shared" si="29"/>
        <v>20298.878332044613</v>
      </c>
      <c r="F127" s="1">
        <f t="shared" si="30"/>
        <v>20299</v>
      </c>
      <c r="G127" s="1">
        <f t="shared" si="33"/>
        <v>-4.1602799996326212E-2</v>
      </c>
      <c r="K127" s="1">
        <f t="shared" si="36"/>
        <v>-4.1602799996326212E-2</v>
      </c>
      <c r="O127" s="1">
        <f t="shared" ca="1" si="28"/>
        <v>-3.1002124050997549E-2</v>
      </c>
      <c r="P127" s="39">
        <f t="shared" si="31"/>
        <v>-0.16354198928309069</v>
      </c>
      <c r="Q127" s="132">
        <f t="shared" si="32"/>
        <v>37487.959620000001</v>
      </c>
      <c r="R127" s="40"/>
      <c r="S127" s="39">
        <f t="shared" si="34"/>
        <v>1.4869165883913377E-2</v>
      </c>
      <c r="T127" s="1">
        <v>1</v>
      </c>
      <c r="U127" s="3">
        <f t="shared" si="35"/>
        <v>1.4869165883913377E-2</v>
      </c>
      <c r="V127" s="1" t="e">
        <f>VLOOKUP(C127,Sheet2!C$11:E$80,3,FALSE)</f>
        <v>#N/A</v>
      </c>
    </row>
    <row r="128" spans="1:22" x14ac:dyDescent="0.2">
      <c r="A128" s="38" t="s">
        <v>106</v>
      </c>
      <c r="B128" s="58"/>
      <c r="C128" s="45">
        <v>52510.394099999998</v>
      </c>
      <c r="D128" s="45">
        <v>1.4E-3</v>
      </c>
      <c r="E128" s="38">
        <f t="shared" si="29"/>
        <v>20310.384772408506</v>
      </c>
      <c r="F128" s="1">
        <f t="shared" si="30"/>
        <v>20310.5</v>
      </c>
      <c r="G128" s="1">
        <f t="shared" si="33"/>
        <v>-3.9400599998771213E-2</v>
      </c>
      <c r="K128" s="1">
        <f t="shared" si="36"/>
        <v>-3.9400599998771213E-2</v>
      </c>
      <c r="O128" s="1">
        <f t="shared" ca="1" si="28"/>
        <v>-3.0995268830287661E-2</v>
      </c>
      <c r="P128" s="39">
        <f t="shared" si="31"/>
        <v>-0.16354196903939414</v>
      </c>
      <c r="Q128" s="132">
        <f t="shared" si="32"/>
        <v>37491.894099999998</v>
      </c>
      <c r="R128" s="40"/>
      <c r="S128" s="39">
        <f t="shared" si="34"/>
        <v>1.5411079507280132E-2</v>
      </c>
      <c r="T128" s="1">
        <v>0.6</v>
      </c>
      <c r="U128" s="3">
        <f t="shared" si="35"/>
        <v>9.2466477043680797E-3</v>
      </c>
      <c r="V128" s="1" t="e">
        <f>VLOOKUP(C128,Sheet2!C$11:E$80,3,FALSE)</f>
        <v>#N/A</v>
      </c>
    </row>
    <row r="129" spans="1:22" x14ac:dyDescent="0.2">
      <c r="A129" s="38" t="s">
        <v>106</v>
      </c>
      <c r="B129" s="58"/>
      <c r="C129" s="45">
        <v>52510.564400000003</v>
      </c>
      <c r="D129" s="45">
        <v>1.1000000000000001E-3</v>
      </c>
      <c r="E129" s="38">
        <f t="shared" si="29"/>
        <v>20310.882817078709</v>
      </c>
      <c r="F129" s="1">
        <f t="shared" si="30"/>
        <v>20311</v>
      </c>
      <c r="G129" s="1">
        <f t="shared" si="33"/>
        <v>-4.006919999665115E-2</v>
      </c>
      <c r="K129" s="1">
        <f t="shared" si="36"/>
        <v>-4.006919999665115E-2</v>
      </c>
      <c r="O129" s="1">
        <f t="shared" ca="1" si="28"/>
        <v>-3.0994970777213318E-2</v>
      </c>
      <c r="P129" s="39">
        <f t="shared" si="31"/>
        <v>-0.1635419751854913</v>
      </c>
      <c r="Q129" s="132">
        <f t="shared" si="32"/>
        <v>37492.064400000003</v>
      </c>
      <c r="R129" s="40"/>
      <c r="S129" s="39">
        <f t="shared" si="34"/>
        <v>1.5245526212833859E-2</v>
      </c>
      <c r="T129" s="1">
        <v>0.6</v>
      </c>
      <c r="U129" s="3">
        <f t="shared" si="35"/>
        <v>9.1473157277003145E-3</v>
      </c>
      <c r="V129" s="1" t="e">
        <f>VLOOKUP(C129,Sheet2!C$11:E$80,3,FALSE)</f>
        <v>#N/A</v>
      </c>
    </row>
    <row r="130" spans="1:22" x14ac:dyDescent="0.2">
      <c r="A130" s="57" t="s">
        <v>105</v>
      </c>
      <c r="B130" s="44" t="s">
        <v>56</v>
      </c>
      <c r="C130" s="45">
        <v>52512.446629999999</v>
      </c>
      <c r="D130" s="45">
        <v>5.0000000000000001E-4</v>
      </c>
      <c r="E130" s="38">
        <f t="shared" si="29"/>
        <v>20316.387424357461</v>
      </c>
      <c r="F130" s="1">
        <f t="shared" si="30"/>
        <v>20316.5</v>
      </c>
      <c r="G130" s="1">
        <f t="shared" si="33"/>
        <v>-3.8493799998832401E-2</v>
      </c>
      <c r="K130" s="1">
        <f t="shared" si="36"/>
        <v>-3.8493799998832401E-2</v>
      </c>
      <c r="O130" s="1">
        <f t="shared" ca="1" si="28"/>
        <v>-3.0991692193395547E-2</v>
      </c>
      <c r="P130" s="39">
        <f t="shared" si="31"/>
        <v>-0.16354196070364665</v>
      </c>
      <c r="Q130" s="132">
        <f t="shared" si="32"/>
        <v>37493.946629999999</v>
      </c>
      <c r="R130" s="40"/>
      <c r="S130" s="39">
        <f t="shared" si="34"/>
        <v>1.563704249565705E-2</v>
      </c>
      <c r="T130" s="1">
        <v>1</v>
      </c>
      <c r="U130" s="3">
        <f t="shared" si="35"/>
        <v>1.563704249565705E-2</v>
      </c>
      <c r="V130" s="1" t="e">
        <f>VLOOKUP(C130,Sheet2!C$11:E$80,3,FALSE)</f>
        <v>#N/A</v>
      </c>
    </row>
    <row r="131" spans="1:22" x14ac:dyDescent="0.2">
      <c r="A131" s="57" t="s">
        <v>105</v>
      </c>
      <c r="B131" s="44" t="s">
        <v>56</v>
      </c>
      <c r="C131" s="45">
        <v>52513.471700000002</v>
      </c>
      <c r="D131" s="45">
        <v>5.9999999999999995E-4</v>
      </c>
      <c r="E131" s="38">
        <f t="shared" si="29"/>
        <v>20319.385255538167</v>
      </c>
      <c r="F131" s="1">
        <f t="shared" si="30"/>
        <v>20319.5</v>
      </c>
      <c r="G131" s="1">
        <f t="shared" si="33"/>
        <v>-3.9235399992321618E-2</v>
      </c>
      <c r="K131" s="1">
        <f t="shared" si="36"/>
        <v>-3.9235399992321618E-2</v>
      </c>
      <c r="O131" s="1">
        <f t="shared" ca="1" si="28"/>
        <v>-3.0989903874949487E-2</v>
      </c>
      <c r="P131" s="39">
        <f t="shared" si="31"/>
        <v>-0.16354196752079514</v>
      </c>
      <c r="Q131" s="132">
        <f t="shared" si="32"/>
        <v>37494.971700000002</v>
      </c>
      <c r="R131" s="40"/>
      <c r="S131" s="39">
        <f t="shared" si="34"/>
        <v>1.5452122730710947E-2</v>
      </c>
      <c r="T131" s="1">
        <v>1</v>
      </c>
      <c r="U131" s="3">
        <f t="shared" si="35"/>
        <v>1.5452122730710947E-2</v>
      </c>
      <c r="V131" s="1" t="e">
        <f>VLOOKUP(C131,Sheet2!C$11:E$80,3,FALSE)</f>
        <v>#N/A</v>
      </c>
    </row>
    <row r="132" spans="1:22" x14ac:dyDescent="0.2">
      <c r="A132" s="57" t="s">
        <v>105</v>
      </c>
      <c r="B132" s="44" t="s">
        <v>56</v>
      </c>
      <c r="C132" s="45">
        <v>52514.499810000001</v>
      </c>
      <c r="D132" s="45">
        <v>5.9999999999999995E-4</v>
      </c>
      <c r="E132" s="38">
        <f t="shared" si="29"/>
        <v>20322.391977240281</v>
      </c>
      <c r="F132" s="1">
        <f t="shared" si="30"/>
        <v>20322.5</v>
      </c>
      <c r="G132" s="1">
        <f t="shared" si="33"/>
        <v>-3.6936999997124076E-2</v>
      </c>
      <c r="K132" s="1">
        <f t="shared" si="36"/>
        <v>-3.6936999997124076E-2</v>
      </c>
      <c r="O132" s="1">
        <f t="shared" ca="1" si="28"/>
        <v>-3.098811555650343E-2</v>
      </c>
      <c r="P132" s="39">
        <f t="shared" si="31"/>
        <v>-0.16354194639278302</v>
      </c>
      <c r="Q132" s="132">
        <f t="shared" si="32"/>
        <v>37495.999810000001</v>
      </c>
      <c r="R132" s="40"/>
      <c r="S132" s="39">
        <f t="shared" si="34"/>
        <v>1.6028812451847674E-2</v>
      </c>
      <c r="T132" s="1">
        <v>1</v>
      </c>
      <c r="U132" s="3">
        <f t="shared" si="35"/>
        <v>1.6028812451847674E-2</v>
      </c>
      <c r="V132" s="1" t="e">
        <f>VLOOKUP(C132,Sheet2!C$11:E$80,3,FALSE)</f>
        <v>#N/A</v>
      </c>
    </row>
    <row r="133" spans="1:22" x14ac:dyDescent="0.2">
      <c r="A133" s="57" t="s">
        <v>105</v>
      </c>
      <c r="B133" s="44" t="s">
        <v>50</v>
      </c>
      <c r="C133" s="45">
        <v>52516.37599</v>
      </c>
      <c r="D133" s="45">
        <v>4.0000000000000002E-4</v>
      </c>
      <c r="E133" s="38">
        <f t="shared" si="29"/>
        <v>20327.878891211614</v>
      </c>
      <c r="F133" s="1">
        <f t="shared" si="30"/>
        <v>20328</v>
      </c>
      <c r="G133" s="1">
        <f t="shared" si="33"/>
        <v>-4.1411599995626602E-2</v>
      </c>
      <c r="K133" s="1">
        <f t="shared" si="36"/>
        <v>-4.1411599995626602E-2</v>
      </c>
      <c r="O133" s="1">
        <f t="shared" ca="1" si="28"/>
        <v>-3.0984836972685659E-2</v>
      </c>
      <c r="P133" s="39">
        <f t="shared" si="31"/>
        <v>-0.16354198752548696</v>
      </c>
      <c r="Q133" s="132">
        <f t="shared" si="32"/>
        <v>37497.87599</v>
      </c>
      <c r="R133" s="40"/>
      <c r="S133" s="39">
        <f t="shared" si="34"/>
        <v>1.4915831558193871E-2</v>
      </c>
      <c r="T133" s="1">
        <v>1</v>
      </c>
      <c r="U133" s="3">
        <f t="shared" si="35"/>
        <v>1.4915831558193871E-2</v>
      </c>
      <c r="V133" s="1" t="e">
        <f>VLOOKUP(C133,Sheet2!C$11:E$80,3,FALSE)</f>
        <v>#N/A</v>
      </c>
    </row>
    <row r="134" spans="1:22" x14ac:dyDescent="0.2">
      <c r="A134" s="57" t="s">
        <v>105</v>
      </c>
      <c r="B134" s="44" t="s">
        <v>56</v>
      </c>
      <c r="C134" s="45">
        <v>52516.549050000001</v>
      </c>
      <c r="D134" s="45">
        <v>5.9999999999999995E-4</v>
      </c>
      <c r="E134" s="38">
        <f t="shared" si="29"/>
        <v>20328.385007539411</v>
      </c>
      <c r="F134" s="1">
        <f t="shared" si="30"/>
        <v>20328.5</v>
      </c>
      <c r="G134" s="1">
        <f t="shared" si="33"/>
        <v>-3.9320199997746386E-2</v>
      </c>
      <c r="K134" s="1">
        <f t="shared" si="36"/>
        <v>-3.9320199997746386E-2</v>
      </c>
      <c r="O134" s="1">
        <f t="shared" ca="1" si="28"/>
        <v>-3.0984538919611317E-2</v>
      </c>
      <c r="P134" s="39">
        <f t="shared" si="31"/>
        <v>-0.16354196830031814</v>
      </c>
      <c r="Q134" s="132">
        <f t="shared" si="32"/>
        <v>37498.049050000001</v>
      </c>
      <c r="R134" s="40"/>
      <c r="S134" s="39">
        <f t="shared" si="34"/>
        <v>1.5431047720217821E-2</v>
      </c>
      <c r="T134" s="1">
        <v>1</v>
      </c>
      <c r="U134" s="3">
        <f t="shared" si="35"/>
        <v>1.5431047720217821E-2</v>
      </c>
      <c r="V134" s="1" t="e">
        <f>VLOOKUP(C134,Sheet2!C$11:E$80,3,FALSE)</f>
        <v>#N/A</v>
      </c>
    </row>
    <row r="135" spans="1:22" x14ac:dyDescent="0.2">
      <c r="A135" s="57" t="s">
        <v>105</v>
      </c>
      <c r="B135" s="44" t="s">
        <v>50</v>
      </c>
      <c r="C135" s="45">
        <v>52517.403449999998</v>
      </c>
      <c r="D135" s="45">
        <v>5.9999999999999995E-4</v>
      </c>
      <c r="E135" s="38">
        <f t="shared" si="29"/>
        <v>20330.883711979866</v>
      </c>
      <c r="F135" s="1">
        <f t="shared" si="30"/>
        <v>20331</v>
      </c>
      <c r="G135" s="1">
        <f t="shared" si="33"/>
        <v>-3.9763199994922616E-2</v>
      </c>
      <c r="K135" s="1">
        <f t="shared" si="36"/>
        <v>-3.9763199994922616E-2</v>
      </c>
      <c r="O135" s="1">
        <f t="shared" ca="1" si="28"/>
        <v>-3.0983048654239599E-2</v>
      </c>
      <c r="P135" s="39">
        <f t="shared" si="31"/>
        <v>-0.16354197237259005</v>
      </c>
      <c r="Q135" s="132">
        <f t="shared" si="32"/>
        <v>37498.903449999998</v>
      </c>
      <c r="R135" s="40"/>
      <c r="S135" s="39">
        <f t="shared" si="34"/>
        <v>1.5321184491322406E-2</v>
      </c>
      <c r="T135" s="1">
        <v>1</v>
      </c>
      <c r="U135" s="3">
        <f t="shared" si="35"/>
        <v>1.5321184491322406E-2</v>
      </c>
      <c r="V135" s="1" t="e">
        <f>VLOOKUP(C135,Sheet2!C$11:E$80,3,FALSE)</f>
        <v>#N/A</v>
      </c>
    </row>
    <row r="136" spans="1:22" x14ac:dyDescent="0.2">
      <c r="A136" s="57" t="s">
        <v>105</v>
      </c>
      <c r="B136" s="44" t="s">
        <v>50</v>
      </c>
      <c r="C136" s="45">
        <v>52517.404029999998</v>
      </c>
      <c r="D136" s="45">
        <v>8.0000000000000004E-4</v>
      </c>
      <c r="E136" s="38">
        <f t="shared" si="29"/>
        <v>20330.885408197766</v>
      </c>
      <c r="F136" s="1">
        <f t="shared" si="30"/>
        <v>20331</v>
      </c>
      <c r="G136" s="1">
        <f t="shared" si="33"/>
        <v>-3.9183199995022733E-2</v>
      </c>
      <c r="K136" s="1">
        <f t="shared" si="36"/>
        <v>-3.9183199995022733E-2</v>
      </c>
      <c r="O136" s="1">
        <f t="shared" ca="1" si="28"/>
        <v>-3.0983048654239599E-2</v>
      </c>
      <c r="P136" s="39">
        <f t="shared" si="31"/>
        <v>-0.16354196704094734</v>
      </c>
      <c r="Q136" s="132">
        <f t="shared" si="32"/>
        <v>37498.904029999998</v>
      </c>
      <c r="R136" s="40"/>
      <c r="S136" s="39">
        <f t="shared" si="34"/>
        <v>1.5465102941182543E-2</v>
      </c>
      <c r="T136" s="1">
        <v>1</v>
      </c>
      <c r="U136" s="3">
        <f t="shared" si="35"/>
        <v>1.5465102941182543E-2</v>
      </c>
      <c r="V136" s="1" t="e">
        <f>VLOOKUP(C136,Sheet2!C$11:E$80,3,FALSE)</f>
        <v>#N/A</v>
      </c>
    </row>
    <row r="137" spans="1:22" x14ac:dyDescent="0.2">
      <c r="A137" s="57" t="s">
        <v>105</v>
      </c>
      <c r="B137" s="44" t="s">
        <v>50</v>
      </c>
      <c r="C137" s="45">
        <v>52520.478690000004</v>
      </c>
      <c r="D137" s="45">
        <v>2.0000000000000001E-4</v>
      </c>
      <c r="E137" s="38">
        <f t="shared" si="29"/>
        <v>20339.877293257381</v>
      </c>
      <c r="F137" s="1">
        <f t="shared" si="30"/>
        <v>20340</v>
      </c>
      <c r="G137" s="1">
        <f t="shared" si="33"/>
        <v>-4.1957999994338024E-2</v>
      </c>
      <c r="K137" s="1">
        <f t="shared" si="36"/>
        <v>-4.1957999994338024E-2</v>
      </c>
      <c r="O137" s="1">
        <f t="shared" ca="1" si="28"/>
        <v>-3.0977683698901429E-2</v>
      </c>
      <c r="P137" s="39">
        <f t="shared" si="31"/>
        <v>-0.16354199254826246</v>
      </c>
      <c r="Q137" s="132">
        <f t="shared" si="32"/>
        <v>37501.978690000004</v>
      </c>
      <c r="R137" s="40"/>
      <c r="S137" s="39">
        <f t="shared" si="34"/>
        <v>1.4782667245352753E-2</v>
      </c>
      <c r="T137" s="1">
        <v>1</v>
      </c>
      <c r="U137" s="3">
        <f t="shared" si="35"/>
        <v>1.4782667245352753E-2</v>
      </c>
      <c r="V137" s="1" t="e">
        <f>VLOOKUP(C137,Sheet2!C$11:E$80,3,FALSE)</f>
        <v>#N/A</v>
      </c>
    </row>
    <row r="138" spans="1:22" x14ac:dyDescent="0.2">
      <c r="A138" s="57" t="s">
        <v>105</v>
      </c>
      <c r="B138" s="44" t="s">
        <v>50</v>
      </c>
      <c r="C138" s="45">
        <v>52520.478759999998</v>
      </c>
      <c r="D138" s="45">
        <v>2.0000000000000001E-4</v>
      </c>
      <c r="E138" s="38">
        <f t="shared" si="29"/>
        <v>20339.877497973317</v>
      </c>
      <c r="F138" s="1">
        <f t="shared" si="30"/>
        <v>20340</v>
      </c>
      <c r="G138" s="1">
        <f t="shared" si="33"/>
        <v>-4.1887999999744352E-2</v>
      </c>
      <c r="K138" s="1">
        <f t="shared" si="36"/>
        <v>-4.1887999999744352E-2</v>
      </c>
      <c r="O138" s="1">
        <f t="shared" ca="1" si="28"/>
        <v>-3.0977683698901429E-2</v>
      </c>
      <c r="P138" s="39">
        <f t="shared" si="31"/>
        <v>-0.16354199190478833</v>
      </c>
      <c r="Q138" s="132">
        <f t="shared" si="32"/>
        <v>37501.978759999998</v>
      </c>
      <c r="R138" s="40"/>
      <c r="S138" s="39">
        <f t="shared" si="34"/>
        <v>1.4799693746432505E-2</v>
      </c>
      <c r="T138" s="1">
        <v>1</v>
      </c>
      <c r="U138" s="3">
        <f t="shared" si="35"/>
        <v>1.4799693746432505E-2</v>
      </c>
      <c r="V138" s="1" t="e">
        <f>VLOOKUP(C138,Sheet2!C$11:E$80,3,FALSE)</f>
        <v>#N/A</v>
      </c>
    </row>
    <row r="139" spans="1:22" x14ac:dyDescent="0.2">
      <c r="A139" s="57" t="s">
        <v>105</v>
      </c>
      <c r="B139" s="44" t="s">
        <v>56</v>
      </c>
      <c r="C139" s="45">
        <v>52527.491280000002</v>
      </c>
      <c r="D139" s="45">
        <v>5.0000000000000001E-4</v>
      </c>
      <c r="E139" s="38">
        <f t="shared" si="29"/>
        <v>20360.385708252878</v>
      </c>
      <c r="F139" s="1">
        <f t="shared" si="30"/>
        <v>20360.5</v>
      </c>
      <c r="G139" s="1">
        <f t="shared" si="33"/>
        <v>-3.9080599992303178E-2</v>
      </c>
      <c r="K139" s="1">
        <f t="shared" si="36"/>
        <v>-3.9080599992303178E-2</v>
      </c>
      <c r="O139" s="1">
        <f t="shared" ca="1" si="28"/>
        <v>-3.096546352285337E-2</v>
      </c>
      <c r="P139" s="39">
        <f t="shared" si="31"/>
        <v>-0.16354196609779811</v>
      </c>
      <c r="Q139" s="132">
        <f t="shared" si="32"/>
        <v>37508.991280000002</v>
      </c>
      <c r="R139" s="40"/>
      <c r="S139" s="39">
        <f t="shared" si="34"/>
        <v>1.5490631652846044E-2</v>
      </c>
      <c r="T139" s="1">
        <v>1</v>
      </c>
      <c r="U139" s="3">
        <f t="shared" si="35"/>
        <v>1.5490631652846044E-2</v>
      </c>
      <c r="V139" s="1" t="e">
        <f>VLOOKUP(C139,Sheet2!C$11:E$80,3,FALSE)</f>
        <v>#N/A</v>
      </c>
    </row>
    <row r="140" spans="1:22" x14ac:dyDescent="0.2">
      <c r="A140" s="57" t="s">
        <v>105</v>
      </c>
      <c r="B140" s="44" t="s">
        <v>50</v>
      </c>
      <c r="C140" s="45">
        <v>52529.36881</v>
      </c>
      <c r="D140" s="45">
        <v>4.0000000000000002E-4</v>
      </c>
      <c r="E140" s="38">
        <f t="shared" si="29"/>
        <v>20365.8765703176</v>
      </c>
      <c r="F140" s="1">
        <f t="shared" si="30"/>
        <v>20366</v>
      </c>
      <c r="G140" s="1">
        <f t="shared" si="33"/>
        <v>-4.2205199999443721E-2</v>
      </c>
      <c r="K140" s="1">
        <f t="shared" si="36"/>
        <v>-4.2205199999443721E-2</v>
      </c>
      <c r="O140" s="1">
        <f t="shared" ca="1" si="28"/>
        <v>-3.0962184939035596E-2</v>
      </c>
      <c r="P140" s="39">
        <f t="shared" si="31"/>
        <v>-0.16354199482064558</v>
      </c>
      <c r="Q140" s="132">
        <f t="shared" si="32"/>
        <v>37510.86881</v>
      </c>
      <c r="R140" s="40"/>
      <c r="S140" s="39">
        <f t="shared" si="34"/>
        <v>1.4722617777482436E-2</v>
      </c>
      <c r="T140" s="1">
        <v>1</v>
      </c>
      <c r="U140" s="3">
        <f t="shared" si="35"/>
        <v>1.4722617777482436E-2</v>
      </c>
      <c r="V140" s="1" t="e">
        <f>VLOOKUP(C140,Sheet2!C$11:E$80,3,FALSE)</f>
        <v>#N/A</v>
      </c>
    </row>
    <row r="141" spans="1:22" x14ac:dyDescent="0.2">
      <c r="A141" s="57" t="s">
        <v>105</v>
      </c>
      <c r="B141" s="44" t="s">
        <v>56</v>
      </c>
      <c r="C141" s="45">
        <v>52529.544190000001</v>
      </c>
      <c r="D141" s="45">
        <v>4.0000000000000002E-4</v>
      </c>
      <c r="E141" s="38">
        <f t="shared" si="29"/>
        <v>20366.389471517003</v>
      </c>
      <c r="F141" s="1">
        <f t="shared" si="30"/>
        <v>20366.5</v>
      </c>
      <c r="G141" s="1">
        <f t="shared" si="33"/>
        <v>-3.7793799994688015E-2</v>
      </c>
      <c r="K141" s="1">
        <f t="shared" si="36"/>
        <v>-3.7793799994688015E-2</v>
      </c>
      <c r="O141" s="1">
        <f t="shared" ca="1" si="28"/>
        <v>-3.0961886885961253E-2</v>
      </c>
      <c r="P141" s="39">
        <f t="shared" si="31"/>
        <v>-0.16354195426890566</v>
      </c>
      <c r="Q141" s="132">
        <f t="shared" si="32"/>
        <v>37511.044190000001</v>
      </c>
      <c r="R141" s="40"/>
      <c r="S141" s="39">
        <f t="shared" si="34"/>
        <v>1.5812598303372442E-2</v>
      </c>
      <c r="T141" s="1">
        <v>1</v>
      </c>
      <c r="U141" s="3">
        <f t="shared" si="35"/>
        <v>1.5812598303372442E-2</v>
      </c>
      <c r="V141" s="1" t="e">
        <f>VLOOKUP(C141,Sheet2!C$11:E$80,3,FALSE)</f>
        <v>#N/A</v>
      </c>
    </row>
    <row r="142" spans="1:22" x14ac:dyDescent="0.2">
      <c r="A142" s="57" t="s">
        <v>105</v>
      </c>
      <c r="B142" s="44" t="s">
        <v>50</v>
      </c>
      <c r="C142" s="45">
        <v>52553.305540000001</v>
      </c>
      <c r="D142" s="45">
        <v>4.0000000000000002E-4</v>
      </c>
      <c r="E142" s="38">
        <f t="shared" si="29"/>
        <v>20435.879863319944</v>
      </c>
      <c r="F142" s="1">
        <f t="shared" si="30"/>
        <v>20436</v>
      </c>
      <c r="G142" s="1">
        <f t="shared" si="33"/>
        <v>-4.1079199996602256E-2</v>
      </c>
      <c r="K142" s="1">
        <f t="shared" si="36"/>
        <v>-4.1079199996602256E-2</v>
      </c>
      <c r="O142" s="1">
        <f t="shared" ca="1" si="28"/>
        <v>-3.0920457508627586E-2</v>
      </c>
      <c r="P142" s="39">
        <f t="shared" si="31"/>
        <v>-0.16354198446990395</v>
      </c>
      <c r="Q142" s="132">
        <f t="shared" si="32"/>
        <v>37534.805540000001</v>
      </c>
      <c r="R142" s="40"/>
      <c r="S142" s="39">
        <f t="shared" si="34"/>
        <v>1.4997133580954343E-2</v>
      </c>
      <c r="T142" s="1">
        <v>1</v>
      </c>
      <c r="U142" s="3">
        <f t="shared" si="35"/>
        <v>1.4997133580954343E-2</v>
      </c>
      <c r="V142" s="1" t="e">
        <f>VLOOKUP(C142,Sheet2!C$11:E$80,3,FALSE)</f>
        <v>#N/A</v>
      </c>
    </row>
    <row r="143" spans="1:22" x14ac:dyDescent="0.2">
      <c r="A143" s="52" t="s">
        <v>101</v>
      </c>
      <c r="B143" s="53" t="s">
        <v>50</v>
      </c>
      <c r="C143" s="52">
        <v>52875.471519999999</v>
      </c>
      <c r="D143" s="52" t="s">
        <v>37</v>
      </c>
      <c r="E143" s="38">
        <f t="shared" si="29"/>
        <v>21378.058661064086</v>
      </c>
      <c r="F143" s="1">
        <f t="shared" si="30"/>
        <v>21378</v>
      </c>
      <c r="O143" s="1">
        <f t="shared" ca="1" si="28"/>
        <v>-3.0358925516565508E-2</v>
      </c>
      <c r="P143" s="39">
        <f t="shared" si="31"/>
        <v>-0.16354160685011057</v>
      </c>
      <c r="Q143" s="132">
        <f t="shared" si="32"/>
        <v>37856.971519999999</v>
      </c>
      <c r="R143" s="40">
        <v>2.0058400004927535E-2</v>
      </c>
      <c r="S143" s="39"/>
      <c r="V143" s="1" t="e">
        <f>VLOOKUP(C143,Sheet2!C$11:E$80,3,FALSE)</f>
        <v>#N/A</v>
      </c>
    </row>
    <row r="144" spans="1:22" x14ac:dyDescent="0.2">
      <c r="A144" s="59" t="s">
        <v>107</v>
      </c>
      <c r="B144" s="58"/>
      <c r="C144" s="60">
        <v>52878.4928</v>
      </c>
      <c r="D144" s="60">
        <v>5.0000000000000001E-4</v>
      </c>
      <c r="E144" s="38">
        <f t="shared" si="29"/>
        <v>21386.89443558643</v>
      </c>
      <c r="F144" s="1">
        <f t="shared" si="30"/>
        <v>21387</v>
      </c>
      <c r="G144" s="1">
        <f>+C144-(C$7+F144*C$8)</f>
        <v>-3.609639999922365E-2</v>
      </c>
      <c r="K144" s="1">
        <f>G144</f>
        <v>-3.609639999922365E-2</v>
      </c>
      <c r="O144" s="1">
        <f t="shared" ca="1" si="28"/>
        <v>-3.0353560561227334E-2</v>
      </c>
      <c r="P144" s="39">
        <f t="shared" si="31"/>
        <v>-0.16354193866557881</v>
      </c>
      <c r="Q144" s="132">
        <f t="shared" si="32"/>
        <v>37859.9928</v>
      </c>
      <c r="R144" s="40"/>
      <c r="S144" s="39">
        <f>+(P144-G144)^2</f>
        <v>1.6242365325957429E-2</v>
      </c>
      <c r="T144" s="1">
        <v>1</v>
      </c>
      <c r="U144" s="3">
        <f>+T144*S144</f>
        <v>1.6242365325957429E-2</v>
      </c>
      <c r="V144" s="1" t="e">
        <f>VLOOKUP(C144,Sheet2!C$11:E$80,3,FALSE)</f>
        <v>#N/A</v>
      </c>
    </row>
    <row r="145" spans="1:22" x14ac:dyDescent="0.2">
      <c r="A145" s="59" t="s">
        <v>107</v>
      </c>
      <c r="B145" s="58"/>
      <c r="C145" s="60">
        <v>52887.383699999998</v>
      </c>
      <c r="D145" s="60">
        <v>1.1000000000000001E-3</v>
      </c>
      <c r="E145" s="38">
        <f t="shared" si="29"/>
        <v>21412.895993767284</v>
      </c>
      <c r="F145" s="1">
        <f t="shared" si="30"/>
        <v>21413</v>
      </c>
      <c r="G145" s="1">
        <f>+C145-(C$7+F145*C$8)</f>
        <v>-3.5563599994929973E-2</v>
      </c>
      <c r="K145" s="1">
        <f>G145</f>
        <v>-3.5563599994929973E-2</v>
      </c>
      <c r="O145" s="1">
        <f t="shared" ca="1" si="28"/>
        <v>-3.0338061801361501E-2</v>
      </c>
      <c r="P145" s="39">
        <f t="shared" si="31"/>
        <v>-0.16354193376782206</v>
      </c>
      <c r="Q145" s="132">
        <f t="shared" si="32"/>
        <v>37868.883699999998</v>
      </c>
      <c r="R145" s="40"/>
      <c r="S145" s="39">
        <f>+(P145-G145)^2</f>
        <v>1.6378453915285772E-2</v>
      </c>
      <c r="T145" s="1">
        <v>0.6</v>
      </c>
      <c r="U145" s="3">
        <f>+T145*S145</f>
        <v>9.8270723491714635E-3</v>
      </c>
      <c r="V145" s="1" t="e">
        <f>VLOOKUP(C145,Sheet2!C$11:E$80,3,FALSE)</f>
        <v>#N/A</v>
      </c>
    </row>
    <row r="146" spans="1:22" x14ac:dyDescent="0.2">
      <c r="A146" s="59" t="s">
        <v>107</v>
      </c>
      <c r="B146" s="58"/>
      <c r="C146" s="60">
        <v>52887.553599999999</v>
      </c>
      <c r="D146" s="60">
        <v>5.9999999999999995E-4</v>
      </c>
      <c r="E146" s="38">
        <f t="shared" si="29"/>
        <v>21413.392868632025</v>
      </c>
      <c r="F146" s="1">
        <f t="shared" si="30"/>
        <v>21413.5</v>
      </c>
      <c r="G146" s="1">
        <f>+C146-(C$7+F146*C$8)</f>
        <v>-3.6632199997256976E-2</v>
      </c>
      <c r="K146" s="1">
        <f>G146</f>
        <v>-3.6632199997256976E-2</v>
      </c>
      <c r="O146" s="1">
        <f t="shared" ref="O146:O177" ca="1" si="37">+C$11+C$12*$F146</f>
        <v>-3.0337763748287158E-2</v>
      </c>
      <c r="P146" s="39">
        <f t="shared" si="31"/>
        <v>-0.16354194359091306</v>
      </c>
      <c r="Q146" s="132">
        <f t="shared" si="32"/>
        <v>37869.053599999999</v>
      </c>
      <c r="R146" s="40"/>
      <c r="S146" s="39">
        <f>+(P146-G146)^2</f>
        <v>1.6106083019007532E-2</v>
      </c>
      <c r="T146" s="1">
        <v>1</v>
      </c>
      <c r="U146" s="3">
        <f>+T146*S146</f>
        <v>1.6106083019007532E-2</v>
      </c>
      <c r="V146" s="1" t="e">
        <f>VLOOKUP(C146,Sheet2!C$11:E$80,3,FALSE)</f>
        <v>#N/A</v>
      </c>
    </row>
    <row r="147" spans="1:22" x14ac:dyDescent="0.2">
      <c r="A147" s="59" t="s">
        <v>107</v>
      </c>
      <c r="B147" s="58"/>
      <c r="C147" s="60">
        <v>52929.443099999997</v>
      </c>
      <c r="D147" s="60">
        <v>8.0000000000000004E-4</v>
      </c>
      <c r="E147" s="38">
        <f t="shared" si="29"/>
        <v>21535.899282090399</v>
      </c>
      <c r="F147" s="1">
        <f t="shared" si="30"/>
        <v>21536</v>
      </c>
      <c r="G147" s="1">
        <f>+C147-(C$7+F147*C$8)</f>
        <v>-3.443919999699574E-2</v>
      </c>
      <c r="K147" s="1">
        <f>G147</f>
        <v>-3.443919999699574E-2</v>
      </c>
      <c r="O147" s="1">
        <f t="shared" ca="1" si="37"/>
        <v>-3.026474074507314E-2</v>
      </c>
      <c r="P147" s="39">
        <f t="shared" si="31"/>
        <v>-0.16354192343179072</v>
      </c>
      <c r="Q147" s="132">
        <f t="shared" si="32"/>
        <v>37910.943099999997</v>
      </c>
      <c r="R147" s="40"/>
      <c r="S147" s="39">
        <f>+(P147-G147)^2</f>
        <v>1.6667513198281161E-2</v>
      </c>
      <c r="T147" s="1">
        <v>1</v>
      </c>
      <c r="U147" s="3">
        <f>+T147*S147</f>
        <v>1.6667513198281161E-2</v>
      </c>
      <c r="V147" s="1" t="e">
        <f>VLOOKUP(C147,Sheet2!C$11:E$80,3,FALSE)</f>
        <v>#N/A</v>
      </c>
    </row>
    <row r="148" spans="1:22" x14ac:dyDescent="0.2">
      <c r="A148" s="54" t="s">
        <v>108</v>
      </c>
      <c r="B148" s="55" t="s">
        <v>50</v>
      </c>
      <c r="C148" s="61">
        <v>52973.552199999998</v>
      </c>
      <c r="D148" s="56">
        <v>1E-4</v>
      </c>
      <c r="E148" s="38">
        <f t="shared" si="29"/>
        <v>21664.896945988919</v>
      </c>
      <c r="F148" s="1">
        <f t="shared" si="30"/>
        <v>21665</v>
      </c>
      <c r="G148" s="1">
        <f>+C148-(C$7+F148*C$8)</f>
        <v>-3.5237999996752478E-2</v>
      </c>
      <c r="K148" s="1">
        <f>G148</f>
        <v>-3.5237999996752478E-2</v>
      </c>
      <c r="O148" s="1">
        <f t="shared" ca="1" si="37"/>
        <v>-3.0187843051892663E-2</v>
      </c>
      <c r="P148" s="39">
        <f t="shared" si="31"/>
        <v>-0.16354193077474857</v>
      </c>
      <c r="Q148" s="132">
        <f t="shared" si="32"/>
        <v>37955.052199999998</v>
      </c>
      <c r="R148" s="40"/>
      <c r="S148" s="39">
        <f>+(P148-G148)^2</f>
        <v>1.6461898653084815E-2</v>
      </c>
      <c r="T148" s="1">
        <v>1</v>
      </c>
      <c r="U148" s="3">
        <f>+T148*S148</f>
        <v>1.6461898653084815E-2</v>
      </c>
      <c r="V148" s="1" t="e">
        <f>VLOOKUP(C148,Sheet2!C$11:E$80,3,FALSE)</f>
        <v>#N/A</v>
      </c>
    </row>
    <row r="149" spans="1:22" x14ac:dyDescent="0.2">
      <c r="A149" s="45" t="s">
        <v>109</v>
      </c>
      <c r="B149" s="44" t="s">
        <v>50</v>
      </c>
      <c r="C149" s="51">
        <v>53149.450599999996</v>
      </c>
      <c r="D149" s="51">
        <v>1.4E-3</v>
      </c>
      <c r="E149" s="38">
        <f t="shared" ref="E149:E180" si="38">+(C149-C$7)/C$8</f>
        <v>22179.314213253194</v>
      </c>
      <c r="F149" s="1">
        <f t="shared" ref="F149:F180" si="39">ROUND(2*E149,0)/2</f>
        <v>22179.5</v>
      </c>
      <c r="O149" s="1">
        <f t="shared" ca="1" si="37"/>
        <v>-2.9881146438393791E-2</v>
      </c>
      <c r="P149" s="39">
        <f t="shared" ref="P149:P180" si="40">+D$11+D$12*G149+D$13*G149^2</f>
        <v>-0.16354160685011057</v>
      </c>
      <c r="Q149" s="132">
        <f t="shared" ref="Q149:Q180" si="41">+C149-15018.5</f>
        <v>38130.950599999996</v>
      </c>
      <c r="R149" s="40">
        <v>-6.3527400001476053E-2</v>
      </c>
      <c r="S149" s="39"/>
      <c r="V149" s="1" t="e">
        <f>VLOOKUP(C149,Sheet2!C$11:E$80,3,FALSE)</f>
        <v>#N/A</v>
      </c>
    </row>
    <row r="150" spans="1:22" x14ac:dyDescent="0.2">
      <c r="A150" s="59" t="s">
        <v>110</v>
      </c>
      <c r="B150" s="62"/>
      <c r="C150" s="45">
        <v>53209.4902</v>
      </c>
      <c r="D150" s="45">
        <v>3.3999999999999998E-3</v>
      </c>
      <c r="E150" s="38">
        <f t="shared" si="38"/>
        <v>22354.900841441071</v>
      </c>
      <c r="F150" s="1">
        <f t="shared" si="39"/>
        <v>22355</v>
      </c>
      <c r="G150" s="1">
        <f t="shared" ref="G150:G180" si="42">+C150-(C$7+F150*C$8)</f>
        <v>-3.3905999996932223E-2</v>
      </c>
      <c r="K150" s="1">
        <f>G150</f>
        <v>-3.3905999996932223E-2</v>
      </c>
      <c r="O150" s="1">
        <f t="shared" ca="1" si="37"/>
        <v>-2.9776529809299422E-2</v>
      </c>
      <c r="P150" s="39">
        <f t="shared" si="40"/>
        <v>-0.16354191853035729</v>
      </c>
      <c r="Q150" s="132">
        <f t="shared" si="41"/>
        <v>38190.9902</v>
      </c>
      <c r="R150" s="40"/>
      <c r="S150" s="39">
        <f t="shared" ref="S150:S180" si="43">+(P150-G150)^2</f>
        <v>1.6805471374004823E-2</v>
      </c>
      <c r="T150" s="1">
        <v>0.4</v>
      </c>
      <c r="U150" s="3">
        <f t="shared" ref="U150:U180" si="44">+T150*S150</f>
        <v>6.7221885496019295E-3</v>
      </c>
      <c r="V150" s="1" t="e">
        <f>VLOOKUP(C150,Sheet2!C$11:E$80,3,FALSE)</f>
        <v>#N/A</v>
      </c>
    </row>
    <row r="151" spans="1:22" x14ac:dyDescent="0.2">
      <c r="A151" s="59" t="s">
        <v>110</v>
      </c>
      <c r="B151" s="62"/>
      <c r="C151" s="45">
        <v>53217.527099999999</v>
      </c>
      <c r="D151" s="45">
        <v>1.9E-3</v>
      </c>
      <c r="E151" s="38">
        <f t="shared" si="38"/>
        <v>22378.404864986915</v>
      </c>
      <c r="F151" s="1">
        <f t="shared" si="39"/>
        <v>22378.5</v>
      </c>
      <c r="G151" s="1">
        <f t="shared" si="42"/>
        <v>-3.2530199998291209E-2</v>
      </c>
      <c r="K151" s="1">
        <f>G151</f>
        <v>-3.2530199998291209E-2</v>
      </c>
      <c r="O151" s="1">
        <f t="shared" ca="1" si="37"/>
        <v>-2.9762521314805303E-2</v>
      </c>
      <c r="P151" s="39">
        <f t="shared" si="40"/>
        <v>-0.1635419058833357</v>
      </c>
      <c r="Q151" s="132">
        <f t="shared" si="41"/>
        <v>38199.027099999999</v>
      </c>
      <c r="R151" s="40"/>
      <c r="S151" s="39">
        <f t="shared" si="43"/>
        <v>1.7164067078909401E-2</v>
      </c>
      <c r="T151" s="1">
        <v>0.6</v>
      </c>
      <c r="U151" s="3">
        <f t="shared" si="44"/>
        <v>1.0298440247345641E-2</v>
      </c>
      <c r="V151" s="1" t="e">
        <f>VLOOKUP(C151,Sheet2!C$11:E$80,3,FALSE)</f>
        <v>#N/A</v>
      </c>
    </row>
    <row r="152" spans="1:22" x14ac:dyDescent="0.2">
      <c r="A152" s="59" t="s">
        <v>110</v>
      </c>
      <c r="B152" s="62"/>
      <c r="C152" s="45">
        <v>53221.457799999996</v>
      </c>
      <c r="D152" s="45">
        <v>2.0000000000000001E-4</v>
      </c>
      <c r="E152" s="38">
        <f t="shared" si="38"/>
        <v>22389.900250689308</v>
      </c>
      <c r="F152" s="1">
        <f t="shared" si="39"/>
        <v>22390</v>
      </c>
      <c r="G152" s="1">
        <f t="shared" si="42"/>
        <v>-3.4107999999832828E-2</v>
      </c>
      <c r="K152" s="1">
        <f>G152</f>
        <v>-3.4107999999832828E-2</v>
      </c>
      <c r="O152" s="1">
        <f t="shared" ca="1" si="37"/>
        <v>-2.9755666094095419E-2</v>
      </c>
      <c r="P152" s="39">
        <f t="shared" si="40"/>
        <v>-0.16354192038723941</v>
      </c>
      <c r="Q152" s="132">
        <f t="shared" si="41"/>
        <v>38202.957799999996</v>
      </c>
      <c r="R152" s="40"/>
      <c r="S152" s="39">
        <f t="shared" si="43"/>
        <v>1.6753139746853506E-2</v>
      </c>
      <c r="T152" s="1">
        <v>1</v>
      </c>
      <c r="U152" s="3">
        <f t="shared" si="44"/>
        <v>1.6753139746853506E-2</v>
      </c>
      <c r="V152" s="1" t="e">
        <f>VLOOKUP(C152,Sheet2!C$11:E$80,3,FALSE)</f>
        <v>#N/A</v>
      </c>
    </row>
    <row r="153" spans="1:22" x14ac:dyDescent="0.2">
      <c r="A153" s="59" t="s">
        <v>110</v>
      </c>
      <c r="B153" s="62"/>
      <c r="C153" s="45">
        <v>53226.416799999999</v>
      </c>
      <c r="D153" s="45">
        <v>1.1299999999999999E-2</v>
      </c>
      <c r="E153" s="38">
        <f t="shared" si="38"/>
        <v>22404.402913751423</v>
      </c>
      <c r="F153" s="1">
        <f t="shared" si="39"/>
        <v>22404.5</v>
      </c>
      <c r="G153" s="1">
        <f t="shared" si="42"/>
        <v>-3.3197400000062771E-2</v>
      </c>
      <c r="I153" s="1">
        <f>G153</f>
        <v>-3.3197400000062771E-2</v>
      </c>
      <c r="O153" s="1">
        <f t="shared" ca="1" si="37"/>
        <v>-2.9747022554939471E-2</v>
      </c>
      <c r="P153" s="39">
        <f t="shared" si="40"/>
        <v>-0.16354191201656199</v>
      </c>
      <c r="Q153" s="132">
        <f t="shared" si="41"/>
        <v>38207.916799999999</v>
      </c>
      <c r="R153" s="40"/>
      <c r="S153" s="39">
        <f t="shared" si="43"/>
        <v>1.698969181281931E-2</v>
      </c>
      <c r="T153" s="1">
        <v>0.1</v>
      </c>
      <c r="U153" s="3">
        <f t="shared" si="44"/>
        <v>1.6989691812819311E-3</v>
      </c>
      <c r="V153" s="1" t="e">
        <f>VLOOKUP(C153,Sheet2!C$11:E$80,3,FALSE)</f>
        <v>#N/A</v>
      </c>
    </row>
    <row r="154" spans="1:22" x14ac:dyDescent="0.2">
      <c r="A154" s="59" t="s">
        <v>110</v>
      </c>
      <c r="B154" s="62"/>
      <c r="C154" s="45">
        <v>53233.424899999998</v>
      </c>
      <c r="D154" s="45">
        <v>3.3E-3</v>
      </c>
      <c r="E154" s="38">
        <f t="shared" si="38"/>
        <v>22424.898197680748</v>
      </c>
      <c r="F154" s="1">
        <f t="shared" si="39"/>
        <v>22425</v>
      </c>
      <c r="G154" s="1">
        <f t="shared" si="42"/>
        <v>-3.4809999997378327E-2</v>
      </c>
      <c r="K154" s="1">
        <f t="shared" ref="K154:K170" si="45">G154</f>
        <v>-3.4809999997378327E-2</v>
      </c>
      <c r="O154" s="1">
        <f t="shared" ca="1" si="37"/>
        <v>-2.9734802378891409E-2</v>
      </c>
      <c r="P154" s="39">
        <f t="shared" si="40"/>
        <v>-0.16354192684036453</v>
      </c>
      <c r="Q154" s="132">
        <f t="shared" si="41"/>
        <v>38214.924899999998</v>
      </c>
      <c r="R154" s="40"/>
      <c r="S154" s="39">
        <f t="shared" si="43"/>
        <v>1.6571908988707952E-2</v>
      </c>
      <c r="T154" s="1">
        <v>0.4</v>
      </c>
      <c r="U154" s="3">
        <f t="shared" si="44"/>
        <v>6.6287635954831812E-3</v>
      </c>
      <c r="V154" s="1" t="e">
        <f>VLOOKUP(C154,Sheet2!C$11:E$80,3,FALSE)</f>
        <v>#N/A</v>
      </c>
    </row>
    <row r="155" spans="1:22" x14ac:dyDescent="0.2">
      <c r="A155" s="52" t="s">
        <v>101</v>
      </c>
      <c r="B155" s="53" t="s">
        <v>50</v>
      </c>
      <c r="C155" s="52">
        <v>53236.50086</v>
      </c>
      <c r="D155" s="52" t="s">
        <v>111</v>
      </c>
      <c r="E155" s="38">
        <f t="shared" si="38"/>
        <v>22433.893884608064</v>
      </c>
      <c r="F155" s="1">
        <f t="shared" si="39"/>
        <v>22434</v>
      </c>
      <c r="G155" s="1">
        <f t="shared" si="42"/>
        <v>-3.6284799993154593E-2</v>
      </c>
      <c r="K155" s="1">
        <f t="shared" si="45"/>
        <v>-3.6284799993154593E-2</v>
      </c>
      <c r="O155" s="1">
        <f t="shared" ca="1" si="37"/>
        <v>-2.9729437423553239E-2</v>
      </c>
      <c r="P155" s="39">
        <f t="shared" si="40"/>
        <v>-0.16354194039744321</v>
      </c>
      <c r="Q155" s="132">
        <f t="shared" si="41"/>
        <v>38218.00086</v>
      </c>
      <c r="R155" s="40"/>
      <c r="S155" s="39">
        <f t="shared" si="43"/>
        <v>1.6194379783876826E-2</v>
      </c>
      <c r="T155" s="1">
        <v>1</v>
      </c>
      <c r="U155" s="3">
        <f t="shared" si="44"/>
        <v>1.6194379783876826E-2</v>
      </c>
      <c r="V155" s="1" t="e">
        <f>VLOOKUP(C155,Sheet2!C$11:E$80,3,FALSE)</f>
        <v>#N/A</v>
      </c>
    </row>
    <row r="156" spans="1:22" x14ac:dyDescent="0.2">
      <c r="A156" s="59" t="s">
        <v>110</v>
      </c>
      <c r="B156" s="62"/>
      <c r="C156" s="45">
        <v>53242.489399999999</v>
      </c>
      <c r="D156" s="45">
        <v>2.9999999999999997E-4</v>
      </c>
      <c r="E156" s="38">
        <f t="shared" si="38"/>
        <v>22451.40745142676</v>
      </c>
      <c r="F156" s="1">
        <f t="shared" si="39"/>
        <v>22451.5</v>
      </c>
      <c r="G156" s="1">
        <f t="shared" si="42"/>
        <v>-3.1645799994294066E-2</v>
      </c>
      <c r="K156" s="1">
        <f t="shared" si="45"/>
        <v>-3.1645799994294066E-2</v>
      </c>
      <c r="O156" s="1">
        <f t="shared" ca="1" si="37"/>
        <v>-2.9719005565951237E-2</v>
      </c>
      <c r="P156" s="39">
        <f t="shared" si="40"/>
        <v>-0.16354189775350172</v>
      </c>
      <c r="Q156" s="132">
        <f t="shared" si="41"/>
        <v>38223.989399999999</v>
      </c>
      <c r="R156" s="40"/>
      <c r="S156" s="39">
        <f t="shared" si="43"/>
        <v>1.7396580604106465E-2</v>
      </c>
      <c r="T156" s="1">
        <v>1</v>
      </c>
      <c r="U156" s="3">
        <f t="shared" si="44"/>
        <v>1.7396580604106465E-2</v>
      </c>
      <c r="V156" s="1" t="e">
        <f>VLOOKUP(C156,Sheet2!C$11:E$80,3,FALSE)</f>
        <v>#N/A</v>
      </c>
    </row>
    <row r="157" spans="1:22" x14ac:dyDescent="0.2">
      <c r="A157" s="45" t="s">
        <v>112</v>
      </c>
      <c r="B157" s="62"/>
      <c r="C157" s="45">
        <v>53250.521200000003</v>
      </c>
      <c r="D157" s="45">
        <v>2.8E-3</v>
      </c>
      <c r="E157" s="38">
        <f t="shared" si="38"/>
        <v>22474.896559953133</v>
      </c>
      <c r="F157" s="1">
        <f t="shared" si="39"/>
        <v>22475</v>
      </c>
      <c r="G157" s="1">
        <f t="shared" si="42"/>
        <v>-3.5369999990507495E-2</v>
      </c>
      <c r="K157" s="1">
        <f t="shared" si="45"/>
        <v>-3.5369999990507495E-2</v>
      </c>
      <c r="O157" s="1">
        <f t="shared" ca="1" si="37"/>
        <v>-2.9704997071457118E-2</v>
      </c>
      <c r="P157" s="39">
        <f t="shared" si="40"/>
        <v>-0.1635419319881567</v>
      </c>
      <c r="Q157" s="132">
        <f t="shared" si="41"/>
        <v>38232.021200000003</v>
      </c>
      <c r="R157" s="40"/>
      <c r="S157" s="39">
        <f t="shared" si="43"/>
        <v>1.6428044152010012E-2</v>
      </c>
      <c r="T157" s="1">
        <v>0.5</v>
      </c>
      <c r="U157" s="3">
        <f t="shared" si="44"/>
        <v>8.2140220760050058E-3</v>
      </c>
      <c r="V157" s="1" t="e">
        <f>VLOOKUP(C157,Sheet2!C$11:E$80,3,FALSE)</f>
        <v>#N/A</v>
      </c>
    </row>
    <row r="158" spans="1:22" x14ac:dyDescent="0.2">
      <c r="A158" s="59" t="s">
        <v>110</v>
      </c>
      <c r="B158" s="62"/>
      <c r="C158" s="45">
        <v>53251.379200000003</v>
      </c>
      <c r="D158" s="45">
        <v>2.2000000000000001E-3</v>
      </c>
      <c r="E158" s="38">
        <f t="shared" si="38"/>
        <v>22477.405792642647</v>
      </c>
      <c r="F158" s="1">
        <f t="shared" si="39"/>
        <v>22477.5</v>
      </c>
      <c r="G158" s="1">
        <f t="shared" si="42"/>
        <v>-3.2212999991315883E-2</v>
      </c>
      <c r="K158" s="1">
        <f t="shared" si="45"/>
        <v>-3.2212999991315883E-2</v>
      </c>
      <c r="O158" s="1">
        <f t="shared" ca="1" si="37"/>
        <v>-2.9703506806085404E-2</v>
      </c>
      <c r="P158" s="39">
        <f t="shared" si="40"/>
        <v>-0.16354190296747928</v>
      </c>
      <c r="Q158" s="132">
        <f t="shared" si="41"/>
        <v>38232.879200000003</v>
      </c>
      <c r="R158" s="40"/>
      <c r="S158" s="39">
        <f t="shared" si="43"/>
        <v>1.7247280756922539E-2</v>
      </c>
      <c r="T158" s="1">
        <v>0.5</v>
      </c>
      <c r="U158" s="3">
        <f t="shared" si="44"/>
        <v>8.6236403784612694E-3</v>
      </c>
      <c r="V158" s="1" t="e">
        <f>VLOOKUP(C158,Sheet2!C$11:E$80,3,FALSE)</f>
        <v>#N/A</v>
      </c>
    </row>
    <row r="159" spans="1:22" x14ac:dyDescent="0.2">
      <c r="A159" s="59" t="s">
        <v>110</v>
      </c>
      <c r="B159" s="62"/>
      <c r="C159" s="45">
        <v>53253.431199999999</v>
      </c>
      <c r="D159" s="45">
        <v>5.9999999999999995E-4</v>
      </c>
      <c r="E159" s="38">
        <f t="shared" si="38"/>
        <v>22483.406894599368</v>
      </c>
      <c r="F159" s="1">
        <f t="shared" si="39"/>
        <v>22483.5</v>
      </c>
      <c r="G159" s="1">
        <f t="shared" si="42"/>
        <v>-3.1836199996178038E-2</v>
      </c>
      <c r="K159" s="1">
        <f t="shared" si="45"/>
        <v>-3.1836199996178038E-2</v>
      </c>
      <c r="O159" s="1">
        <f t="shared" ca="1" si="37"/>
        <v>-2.9699930169193291E-2</v>
      </c>
      <c r="P159" s="39">
        <f t="shared" si="40"/>
        <v>-0.16354189950375089</v>
      </c>
      <c r="Q159" s="132">
        <f t="shared" si="41"/>
        <v>38234.931199999999</v>
      </c>
      <c r="R159" s="40"/>
      <c r="S159" s="39">
        <f t="shared" si="43"/>
        <v>1.7346391282779077E-2</v>
      </c>
      <c r="T159" s="1">
        <v>1</v>
      </c>
      <c r="U159" s="3">
        <f t="shared" si="44"/>
        <v>1.7346391282779077E-2</v>
      </c>
      <c r="V159" s="1" t="e">
        <f>VLOOKUP(C159,Sheet2!C$11:E$80,3,FALSE)</f>
        <v>#N/A</v>
      </c>
    </row>
    <row r="160" spans="1:22" x14ac:dyDescent="0.2">
      <c r="A160" s="59" t="s">
        <v>110</v>
      </c>
      <c r="B160" s="62"/>
      <c r="C160" s="45">
        <v>53254.457900000001</v>
      </c>
      <c r="D160" s="45">
        <v>8.0000000000000004E-4</v>
      </c>
      <c r="E160" s="38">
        <f t="shared" si="38"/>
        <v>22486.409492737279</v>
      </c>
      <c r="F160" s="1">
        <f t="shared" si="39"/>
        <v>22486.5</v>
      </c>
      <c r="G160" s="1">
        <f t="shared" si="42"/>
        <v>-3.094779999810271E-2</v>
      </c>
      <c r="K160" s="1">
        <f t="shared" si="45"/>
        <v>-3.094779999810271E-2</v>
      </c>
      <c r="O160" s="1">
        <f t="shared" ca="1" si="37"/>
        <v>-2.969814185074723E-2</v>
      </c>
      <c r="P160" s="39">
        <f t="shared" si="40"/>
        <v>-0.16354189133714728</v>
      </c>
      <c r="Q160" s="132">
        <f t="shared" si="41"/>
        <v>38235.957900000001</v>
      </c>
      <c r="R160" s="40"/>
      <c r="S160" s="39">
        <f t="shared" si="43"/>
        <v>1.7581193058026894E-2</v>
      </c>
      <c r="T160" s="1">
        <v>1</v>
      </c>
      <c r="U160" s="3">
        <f t="shared" si="44"/>
        <v>1.7581193058026894E-2</v>
      </c>
      <c r="V160" s="1" t="e">
        <f>VLOOKUP(C160,Sheet2!C$11:E$80,3,FALSE)</f>
        <v>#N/A</v>
      </c>
    </row>
    <row r="161" spans="1:22" x14ac:dyDescent="0.2">
      <c r="A161" s="59" t="s">
        <v>110</v>
      </c>
      <c r="B161" s="62"/>
      <c r="C161" s="45">
        <v>53255.483399999997</v>
      </c>
      <c r="D161" s="45">
        <v>2.8999999999999998E-3</v>
      </c>
      <c r="E161" s="38">
        <f t="shared" si="38"/>
        <v>22489.408581458822</v>
      </c>
      <c r="F161" s="1">
        <f t="shared" si="39"/>
        <v>22489.5</v>
      </c>
      <c r="G161" s="1">
        <f t="shared" si="42"/>
        <v>-3.1259399998816662E-2</v>
      </c>
      <c r="K161" s="1">
        <f t="shared" si="45"/>
        <v>-3.1259399998816662E-2</v>
      </c>
      <c r="O161" s="1">
        <f t="shared" ca="1" si="37"/>
        <v>-2.9696353532301174E-2</v>
      </c>
      <c r="P161" s="39">
        <f t="shared" si="40"/>
        <v>-0.16354189420152554</v>
      </c>
      <c r="Q161" s="132">
        <f t="shared" si="41"/>
        <v>38236.983399999997</v>
      </c>
      <c r="R161" s="40"/>
      <c r="S161" s="39">
        <f t="shared" si="43"/>
        <v>1.7498658272489708E-2</v>
      </c>
      <c r="T161" s="1">
        <v>0.5</v>
      </c>
      <c r="U161" s="3">
        <f t="shared" si="44"/>
        <v>8.7493291362448541E-3</v>
      </c>
      <c r="V161" s="1" t="e">
        <f>VLOOKUP(C161,Sheet2!C$11:E$80,3,FALSE)</f>
        <v>#N/A</v>
      </c>
    </row>
    <row r="162" spans="1:22" x14ac:dyDescent="0.2">
      <c r="A162" s="59" t="s">
        <v>110</v>
      </c>
      <c r="B162" s="62"/>
      <c r="C162" s="45">
        <v>53257.362099999998</v>
      </c>
      <c r="D162" s="45">
        <v>2.0999999999999999E-3</v>
      </c>
      <c r="E162" s="38">
        <f t="shared" si="38"/>
        <v>22494.902865204494</v>
      </c>
      <c r="F162" s="1">
        <f t="shared" si="39"/>
        <v>22495</v>
      </c>
      <c r="G162" s="1">
        <f t="shared" si="42"/>
        <v>-3.3213999995496124E-2</v>
      </c>
      <c r="K162" s="1">
        <f t="shared" si="45"/>
        <v>-3.3213999995496124E-2</v>
      </c>
      <c r="O162" s="1">
        <f t="shared" ca="1" si="37"/>
        <v>-2.9693074948483403E-2</v>
      </c>
      <c r="P162" s="39">
        <f t="shared" si="40"/>
        <v>-0.1635419121691572</v>
      </c>
      <c r="Q162" s="132">
        <f t="shared" si="41"/>
        <v>38238.862099999998</v>
      </c>
      <c r="R162" s="40"/>
      <c r="S162" s="39">
        <f t="shared" si="43"/>
        <v>1.6985364691545515E-2</v>
      </c>
      <c r="T162" s="1">
        <v>0.5</v>
      </c>
      <c r="U162" s="3">
        <f t="shared" si="44"/>
        <v>8.4926823457727573E-3</v>
      </c>
      <c r="V162" s="1" t="e">
        <f>VLOOKUP(C162,Sheet2!C$11:E$80,3,FALSE)</f>
        <v>#N/A</v>
      </c>
    </row>
    <row r="163" spans="1:22" x14ac:dyDescent="0.2">
      <c r="A163" s="59" t="s">
        <v>110</v>
      </c>
      <c r="B163" s="62"/>
      <c r="C163" s="45">
        <v>53257.534800000001</v>
      </c>
      <c r="D163" s="45">
        <v>3.5000000000000001E-3</v>
      </c>
      <c r="E163" s="38">
        <f t="shared" si="38"/>
        <v>22495.407928707391</v>
      </c>
      <c r="F163" s="1">
        <f t="shared" si="39"/>
        <v>22495.5</v>
      </c>
      <c r="G163" s="1">
        <f t="shared" si="42"/>
        <v>-3.14825999957975E-2</v>
      </c>
      <c r="K163" s="1">
        <f t="shared" si="45"/>
        <v>-3.14825999957975E-2</v>
      </c>
      <c r="O163" s="1">
        <f t="shared" ca="1" si="37"/>
        <v>-2.9692776895409057E-2</v>
      </c>
      <c r="P163" s="39">
        <f t="shared" si="40"/>
        <v>-0.16354189625328819</v>
      </c>
      <c r="Q163" s="132">
        <f t="shared" si="41"/>
        <v>38239.034800000001</v>
      </c>
      <c r="R163" s="40"/>
      <c r="S163" s="39">
        <f t="shared" si="43"/>
        <v>1.7439657728023694E-2</v>
      </c>
      <c r="T163" s="1">
        <v>0.4</v>
      </c>
      <c r="U163" s="3">
        <f t="shared" si="44"/>
        <v>6.975863091209478E-3</v>
      </c>
      <c r="V163" s="1" t="e">
        <f>VLOOKUP(C163,Sheet2!C$11:E$80,3,FALSE)</f>
        <v>#N/A</v>
      </c>
    </row>
    <row r="164" spans="1:22" x14ac:dyDescent="0.2">
      <c r="A164" s="59" t="s">
        <v>110</v>
      </c>
      <c r="B164" s="62"/>
      <c r="C164" s="45">
        <v>53282.321000000004</v>
      </c>
      <c r="D164" s="45">
        <v>1.4E-3</v>
      </c>
      <c r="E164" s="38">
        <f t="shared" si="38"/>
        <v>22567.895508298036</v>
      </c>
      <c r="F164" s="1">
        <f t="shared" si="39"/>
        <v>22568</v>
      </c>
      <c r="G164" s="1">
        <f t="shared" si="42"/>
        <v>-3.5729599992919248E-2</v>
      </c>
      <c r="K164" s="1">
        <f t="shared" si="45"/>
        <v>-3.5729599992919248E-2</v>
      </c>
      <c r="O164" s="1">
        <f t="shared" ca="1" si="37"/>
        <v>-2.9649559199629333E-2</v>
      </c>
      <c r="P164" s="39">
        <f t="shared" si="40"/>
        <v>-0.16354193529377478</v>
      </c>
      <c r="Q164" s="132">
        <f t="shared" si="41"/>
        <v>38263.821000000004</v>
      </c>
      <c r="R164" s="40"/>
      <c r="S164" s="39">
        <f t="shared" si="43"/>
        <v>1.6335993055058323E-2</v>
      </c>
      <c r="T164" s="1">
        <v>0.6</v>
      </c>
      <c r="U164" s="3">
        <f t="shared" si="44"/>
        <v>9.8015958330349932E-3</v>
      </c>
      <c r="V164" s="1" t="e">
        <f>VLOOKUP(C164,Sheet2!C$11:E$80,3,FALSE)</f>
        <v>#N/A</v>
      </c>
    </row>
    <row r="165" spans="1:22" x14ac:dyDescent="0.2">
      <c r="A165" s="59" t="s">
        <v>110</v>
      </c>
      <c r="B165" s="62"/>
      <c r="C165" s="45">
        <v>53282.496500000001</v>
      </c>
      <c r="D165" s="45">
        <v>6.1000000000000004E-3</v>
      </c>
      <c r="E165" s="38">
        <f t="shared" si="38"/>
        <v>22568.408760439066</v>
      </c>
      <c r="F165" s="1">
        <f t="shared" si="39"/>
        <v>22568.5</v>
      </c>
      <c r="G165" s="1">
        <f t="shared" si="42"/>
        <v>-3.1198199991194997E-2</v>
      </c>
      <c r="K165" s="1">
        <f t="shared" si="45"/>
        <v>-3.1198199991194997E-2</v>
      </c>
      <c r="O165" s="1">
        <f t="shared" ca="1" si="37"/>
        <v>-2.964926114655499E-2</v>
      </c>
      <c r="P165" s="39">
        <f t="shared" si="40"/>
        <v>-0.16354189363894542</v>
      </c>
      <c r="Q165" s="132">
        <f t="shared" si="41"/>
        <v>38263.996500000001</v>
      </c>
      <c r="R165" s="40"/>
      <c r="S165" s="39">
        <f t="shared" si="43"/>
        <v>1.7514853248329614E-2</v>
      </c>
      <c r="T165" s="1">
        <v>0.4</v>
      </c>
      <c r="U165" s="3">
        <f t="shared" si="44"/>
        <v>7.0059412993318457E-3</v>
      </c>
      <c r="V165" s="1" t="e">
        <f>VLOOKUP(C165,Sheet2!C$11:E$80,3,FALSE)</f>
        <v>#N/A</v>
      </c>
    </row>
    <row r="166" spans="1:22" x14ac:dyDescent="0.2">
      <c r="A166" s="59" t="s">
        <v>110</v>
      </c>
      <c r="B166" s="62"/>
      <c r="C166" s="45">
        <v>53284.372499999998</v>
      </c>
      <c r="D166" s="45">
        <v>2.0000000000000001E-4</v>
      </c>
      <c r="E166" s="38">
        <f t="shared" si="38"/>
        <v>22573.895147997941</v>
      </c>
      <c r="F166" s="1">
        <f t="shared" si="39"/>
        <v>22574</v>
      </c>
      <c r="G166" s="1">
        <f t="shared" si="42"/>
        <v>-3.5852799999702256E-2</v>
      </c>
      <c r="K166" s="1">
        <f t="shared" si="45"/>
        <v>-3.5852799999702256E-2</v>
      </c>
      <c r="O166" s="1">
        <f t="shared" ca="1" si="37"/>
        <v>-2.9645982562737219E-2</v>
      </c>
      <c r="P166" s="39">
        <f t="shared" si="40"/>
        <v>-0.16354193642628914</v>
      </c>
      <c r="Q166" s="132">
        <f t="shared" si="41"/>
        <v>38265.872499999998</v>
      </c>
      <c r="R166" s="40"/>
      <c r="S166" s="39">
        <f t="shared" si="43"/>
        <v>1.6304515561367517E-2</v>
      </c>
      <c r="T166" s="1">
        <v>1</v>
      </c>
      <c r="U166" s="3">
        <f t="shared" si="44"/>
        <v>1.6304515561367517E-2</v>
      </c>
      <c r="V166" s="1" t="e">
        <f>VLOOKUP(C166,Sheet2!C$11:E$80,3,FALSE)</f>
        <v>#N/A</v>
      </c>
    </row>
    <row r="167" spans="1:22" x14ac:dyDescent="0.2">
      <c r="A167" s="59" t="s">
        <v>110</v>
      </c>
      <c r="B167" s="62"/>
      <c r="C167" s="45">
        <v>53284.548799999997</v>
      </c>
      <c r="D167" s="45">
        <v>2.9999999999999997E-4</v>
      </c>
      <c r="E167" s="38">
        <f t="shared" si="38"/>
        <v>22574.410739749874</v>
      </c>
      <c r="F167" s="1">
        <f t="shared" si="39"/>
        <v>22574.5</v>
      </c>
      <c r="G167" s="1">
        <f t="shared" si="42"/>
        <v>-3.0521399996359833E-2</v>
      </c>
      <c r="K167" s="1">
        <f t="shared" si="45"/>
        <v>-3.0521399996359833E-2</v>
      </c>
      <c r="O167" s="1">
        <f t="shared" ca="1" si="37"/>
        <v>-2.9645684509662873E-2</v>
      </c>
      <c r="P167" s="39">
        <f t="shared" si="40"/>
        <v>-0.16354188741747172</v>
      </c>
      <c r="Q167" s="132">
        <f t="shared" si="41"/>
        <v>38266.048799999997</v>
      </c>
      <c r="R167" s="40"/>
      <c r="S167" s="39">
        <f t="shared" si="43"/>
        <v>1.7694450073750187E-2</v>
      </c>
      <c r="T167" s="1">
        <v>1</v>
      </c>
      <c r="U167" s="3">
        <f t="shared" si="44"/>
        <v>1.7694450073750187E-2</v>
      </c>
      <c r="V167" s="1" t="e">
        <f>VLOOKUP(C167,Sheet2!C$11:E$80,3,FALSE)</f>
        <v>#N/A</v>
      </c>
    </row>
    <row r="168" spans="1:22" x14ac:dyDescent="0.2">
      <c r="A168" s="45" t="s">
        <v>113</v>
      </c>
      <c r="B168" s="44" t="s">
        <v>56</v>
      </c>
      <c r="C168" s="45">
        <v>53341.310100000002</v>
      </c>
      <c r="D168" s="45">
        <v>5.9999999999999995E-4</v>
      </c>
      <c r="E168" s="38">
        <f t="shared" si="38"/>
        <v>22740.40993492374</v>
      </c>
      <c r="F168" s="1">
        <f t="shared" si="39"/>
        <v>22740.5</v>
      </c>
      <c r="G168" s="1">
        <f t="shared" si="42"/>
        <v>-3.0796599996392615E-2</v>
      </c>
      <c r="K168" s="1">
        <f t="shared" si="45"/>
        <v>-3.0796599996392615E-2</v>
      </c>
      <c r="O168" s="1">
        <f t="shared" ca="1" si="37"/>
        <v>-2.9546730888981021E-2</v>
      </c>
      <c r="P168" s="39">
        <f t="shared" si="40"/>
        <v>-0.16354188994724356</v>
      </c>
      <c r="Q168" s="132">
        <f t="shared" si="41"/>
        <v>38322.810100000002</v>
      </c>
      <c r="R168" s="40"/>
      <c r="S168" s="39">
        <f t="shared" si="43"/>
        <v>1.7621312004135487E-2</v>
      </c>
      <c r="T168" s="1">
        <v>1</v>
      </c>
      <c r="U168" s="3">
        <f t="shared" si="44"/>
        <v>1.7621312004135487E-2</v>
      </c>
      <c r="V168" s="1" t="e">
        <f>VLOOKUP(C168,Sheet2!C$11:E$80,3,FALSE)</f>
        <v>#N/A</v>
      </c>
    </row>
    <row r="169" spans="1:22" x14ac:dyDescent="0.2">
      <c r="A169" s="57" t="s">
        <v>114</v>
      </c>
      <c r="B169" s="58"/>
      <c r="C169" s="45">
        <v>53601.525000000001</v>
      </c>
      <c r="D169" s="45">
        <v>1E-3</v>
      </c>
      <c r="E169" s="38">
        <f t="shared" si="38"/>
        <v>23501.411955177751</v>
      </c>
      <c r="F169" s="1">
        <f t="shared" si="39"/>
        <v>23501.5</v>
      </c>
      <c r="G169" s="1">
        <f t="shared" si="42"/>
        <v>-3.010579999681795E-2</v>
      </c>
      <c r="K169" s="1">
        <f t="shared" si="45"/>
        <v>-3.010579999681795E-2</v>
      </c>
      <c r="O169" s="1">
        <f t="shared" ca="1" si="37"/>
        <v>-2.9093094109831082E-2</v>
      </c>
      <c r="P169" s="39">
        <f t="shared" si="40"/>
        <v>-0.16354188359707511</v>
      </c>
      <c r="Q169" s="132">
        <f t="shared" si="41"/>
        <v>38583.025000000001</v>
      </c>
      <c r="R169" s="40"/>
      <c r="S169" s="39">
        <f t="shared" si="43"/>
        <v>1.7805188406574819E-2</v>
      </c>
      <c r="T169" s="1">
        <v>0.6</v>
      </c>
      <c r="U169" s="3">
        <f t="shared" si="44"/>
        <v>1.068311304394489E-2</v>
      </c>
      <c r="V169" s="1" t="e">
        <f>VLOOKUP(C169,Sheet2!C$11:E$80,3,FALSE)</f>
        <v>#N/A</v>
      </c>
    </row>
    <row r="170" spans="1:22" x14ac:dyDescent="0.2">
      <c r="A170" s="45" t="s">
        <v>93</v>
      </c>
      <c r="B170" s="44" t="s">
        <v>56</v>
      </c>
      <c r="C170" s="45">
        <v>53604.942000000003</v>
      </c>
      <c r="D170" s="63">
        <v>3.0000000000000001E-3</v>
      </c>
      <c r="E170" s="38">
        <f t="shared" si="38"/>
        <v>23511.405018231435</v>
      </c>
      <c r="F170" s="1">
        <f t="shared" si="39"/>
        <v>23511.5</v>
      </c>
      <c r="G170" s="1">
        <f t="shared" si="42"/>
        <v>-3.2477799992193468E-2</v>
      </c>
      <c r="K170" s="1">
        <f t="shared" si="45"/>
        <v>-3.2477799992193468E-2</v>
      </c>
      <c r="O170" s="1">
        <f t="shared" ca="1" si="37"/>
        <v>-2.9087133048344226E-2</v>
      </c>
      <c r="P170" s="39">
        <f t="shared" si="40"/>
        <v>-0.1635419054016494</v>
      </c>
      <c r="Q170" s="132">
        <f t="shared" si="41"/>
        <v>38586.442000000003</v>
      </c>
      <c r="R170" s="40"/>
      <c r="S170" s="39">
        <f t="shared" si="43"/>
        <v>1.7177799726780976E-2</v>
      </c>
      <c r="T170" s="1">
        <v>0.4</v>
      </c>
      <c r="U170" s="3">
        <f t="shared" si="44"/>
        <v>6.8711198907123912E-3</v>
      </c>
      <c r="V170" s="1" t="e">
        <f>VLOOKUP(C170,Sheet2!C$11:E$80,3,FALSE)</f>
        <v>#N/A</v>
      </c>
    </row>
    <row r="171" spans="1:22" x14ac:dyDescent="0.2">
      <c r="A171" s="35" t="s">
        <v>115</v>
      </c>
      <c r="B171" s="36" t="s">
        <v>50</v>
      </c>
      <c r="C171" s="37">
        <v>53609.559699999998</v>
      </c>
      <c r="D171" s="37" t="s">
        <v>38</v>
      </c>
      <c r="E171" s="38">
        <f t="shared" si="38"/>
        <v>23524.909544793609</v>
      </c>
      <c r="F171" s="1">
        <f t="shared" si="39"/>
        <v>23525</v>
      </c>
      <c r="G171" s="1">
        <f t="shared" si="42"/>
        <v>-3.0930000000807922E-2</v>
      </c>
      <c r="J171" s="1">
        <f>G171</f>
        <v>-3.0930000000807922E-2</v>
      </c>
      <c r="O171" s="1">
        <f t="shared" ca="1" si="37"/>
        <v>-2.9079085615336966E-2</v>
      </c>
      <c r="P171" s="39">
        <f t="shared" si="40"/>
        <v>-0.16354189117352105</v>
      </c>
      <c r="Q171" s="132">
        <f t="shared" si="41"/>
        <v>38591.059699999998</v>
      </c>
      <c r="R171" s="40"/>
      <c r="S171" s="39">
        <f t="shared" si="43"/>
        <v>1.7585913680403509E-2</v>
      </c>
      <c r="T171" s="1">
        <v>1</v>
      </c>
      <c r="U171" s="3">
        <f t="shared" si="44"/>
        <v>1.7585913680403509E-2</v>
      </c>
      <c r="V171" s="1" t="e">
        <f>VLOOKUP(C171,Sheet2!C$11:E$80,3,FALSE)</f>
        <v>#N/A</v>
      </c>
    </row>
    <row r="172" spans="1:22" x14ac:dyDescent="0.2">
      <c r="A172" s="45" t="s">
        <v>93</v>
      </c>
      <c r="B172" s="44" t="s">
        <v>50</v>
      </c>
      <c r="C172" s="45">
        <v>53628.708400000003</v>
      </c>
      <c r="D172" s="63">
        <v>5.9999999999999995E-4</v>
      </c>
      <c r="E172" s="38">
        <f t="shared" si="38"/>
        <v>23580.910178828181</v>
      </c>
      <c r="F172" s="1">
        <f t="shared" si="39"/>
        <v>23581</v>
      </c>
      <c r="G172" s="1">
        <f t="shared" si="42"/>
        <v>-3.0713199994352181E-2</v>
      </c>
      <c r="K172" s="1">
        <f t="shared" ref="K172:K178" si="46">G172</f>
        <v>-3.0713199994352181E-2</v>
      </c>
      <c r="O172" s="1">
        <f t="shared" ca="1" si="37"/>
        <v>-2.9045703671010559E-2</v>
      </c>
      <c r="P172" s="39">
        <f t="shared" si="40"/>
        <v>-0.16354188918059029</v>
      </c>
      <c r="Q172" s="132">
        <f t="shared" si="41"/>
        <v>38610.208400000003</v>
      </c>
      <c r="R172" s="40"/>
      <c r="S172" s="39">
        <f t="shared" si="43"/>
        <v>1.7643460670934249E-2</v>
      </c>
      <c r="T172" s="1">
        <v>1</v>
      </c>
      <c r="U172" s="3">
        <f t="shared" si="44"/>
        <v>1.7643460670934249E-2</v>
      </c>
      <c r="V172" s="1" t="e">
        <f>VLOOKUP(C172,Sheet2!C$11:E$80,3,FALSE)</f>
        <v>#N/A</v>
      </c>
    </row>
    <row r="173" spans="1:22" x14ac:dyDescent="0.2">
      <c r="A173" s="45" t="s">
        <v>93</v>
      </c>
      <c r="B173" s="44" t="s">
        <v>56</v>
      </c>
      <c r="C173" s="45">
        <v>53628.875099999997</v>
      </c>
      <c r="D173" s="63">
        <v>5.9999999999999995E-4</v>
      </c>
      <c r="E173" s="38">
        <f t="shared" si="38"/>
        <v>23581.397695249307</v>
      </c>
      <c r="F173" s="1">
        <f t="shared" si="39"/>
        <v>23581.5</v>
      </c>
      <c r="G173" s="1">
        <f t="shared" si="42"/>
        <v>-3.4981799995875917E-2</v>
      </c>
      <c r="K173" s="1">
        <f t="shared" si="46"/>
        <v>-3.4981799995875917E-2</v>
      </c>
      <c r="O173" s="1">
        <f t="shared" ca="1" si="37"/>
        <v>-2.9045405617936212E-2</v>
      </c>
      <c r="P173" s="39">
        <f t="shared" si="40"/>
        <v>-0.16354192841963361</v>
      </c>
      <c r="Q173" s="132">
        <f t="shared" si="41"/>
        <v>38610.375099999997</v>
      </c>
      <c r="R173" s="40"/>
      <c r="S173" s="39">
        <f t="shared" si="43"/>
        <v>1.6527706620333069E-2</v>
      </c>
      <c r="T173" s="1">
        <v>1</v>
      </c>
      <c r="U173" s="3">
        <f t="shared" si="44"/>
        <v>1.6527706620333069E-2</v>
      </c>
      <c r="V173" s="1" t="e">
        <f>VLOOKUP(C173,Sheet2!C$11:E$80,3,FALSE)</f>
        <v>#N/A</v>
      </c>
    </row>
    <row r="174" spans="1:22" x14ac:dyDescent="0.2">
      <c r="A174" s="45" t="s">
        <v>93</v>
      </c>
      <c r="B174" s="44" t="s">
        <v>56</v>
      </c>
      <c r="C174" s="45">
        <v>53647.685700000002</v>
      </c>
      <c r="D174" s="63">
        <v>4.0000000000000002E-4</v>
      </c>
      <c r="E174" s="38">
        <f t="shared" si="38"/>
        <v>23636.409551227553</v>
      </c>
      <c r="F174" s="1">
        <f t="shared" si="39"/>
        <v>23636.5</v>
      </c>
      <c r="G174" s="1">
        <f t="shared" si="42"/>
        <v>-3.0927799991331995E-2</v>
      </c>
      <c r="K174" s="1">
        <f t="shared" si="46"/>
        <v>-3.0927799991331995E-2</v>
      </c>
      <c r="O174" s="1">
        <f t="shared" ca="1" si="37"/>
        <v>-2.901261977975849E-2</v>
      </c>
      <c r="P174" s="39">
        <f t="shared" si="40"/>
        <v>-0.16354189115329751</v>
      </c>
      <c r="Q174" s="132">
        <f t="shared" si="41"/>
        <v>38629.185700000002</v>
      </c>
      <c r="R174" s="40"/>
      <c r="S174" s="39">
        <f t="shared" si="43"/>
        <v>1.75864971747141E-2</v>
      </c>
      <c r="T174" s="1">
        <v>1</v>
      </c>
      <c r="U174" s="3">
        <f t="shared" si="44"/>
        <v>1.75864971747141E-2</v>
      </c>
      <c r="V174" s="1" t="e">
        <f>VLOOKUP(C174,Sheet2!C$11:E$80,3,FALSE)</f>
        <v>#N/A</v>
      </c>
    </row>
    <row r="175" spans="1:22" x14ac:dyDescent="0.2">
      <c r="A175" s="45" t="s">
        <v>93</v>
      </c>
      <c r="B175" s="44" t="s">
        <v>50</v>
      </c>
      <c r="C175" s="45">
        <v>53657.7693</v>
      </c>
      <c r="D175" s="63">
        <v>2.0000000000000001E-4</v>
      </c>
      <c r="E175" s="38">
        <f t="shared" si="38"/>
        <v>23665.899176807914</v>
      </c>
      <c r="F175" s="1">
        <f t="shared" si="39"/>
        <v>23666</v>
      </c>
      <c r="G175" s="1">
        <f t="shared" si="42"/>
        <v>-3.4475199994631112E-2</v>
      </c>
      <c r="K175" s="1">
        <f t="shared" si="46"/>
        <v>-3.4475199994631112E-2</v>
      </c>
      <c r="O175" s="1">
        <f t="shared" ca="1" si="37"/>
        <v>-2.8995034648372262E-2</v>
      </c>
      <c r="P175" s="39">
        <f t="shared" si="40"/>
        <v>-0.1635419237627202</v>
      </c>
      <c r="Q175" s="132">
        <f t="shared" si="41"/>
        <v>38639.2693</v>
      </c>
      <c r="R175" s="40"/>
      <c r="S175" s="39">
        <f t="shared" si="43"/>
        <v>1.6658219184228211E-2</v>
      </c>
      <c r="T175" s="1">
        <v>1</v>
      </c>
      <c r="U175" s="3">
        <f t="shared" si="44"/>
        <v>1.6658219184228211E-2</v>
      </c>
      <c r="V175" s="1" t="e">
        <f>VLOOKUP(C175,Sheet2!C$11:E$80,3,FALSE)</f>
        <v>#N/A</v>
      </c>
    </row>
    <row r="176" spans="1:22" x14ac:dyDescent="0.2">
      <c r="A176" s="57" t="s">
        <v>114</v>
      </c>
      <c r="B176" s="58"/>
      <c r="C176" s="45">
        <v>53659.314200000001</v>
      </c>
      <c r="D176" s="45">
        <v>1.6999999999999999E-3</v>
      </c>
      <c r="E176" s="38">
        <f t="shared" si="38"/>
        <v>23670.41725790585</v>
      </c>
      <c r="F176" s="1">
        <f t="shared" si="39"/>
        <v>23670.5</v>
      </c>
      <c r="G176" s="1">
        <f t="shared" si="42"/>
        <v>-2.8292599992710166E-2</v>
      </c>
      <c r="K176" s="1">
        <f t="shared" si="46"/>
        <v>-2.8292599992710166E-2</v>
      </c>
      <c r="O176" s="1">
        <f t="shared" ca="1" si="37"/>
        <v>-2.8992352170703173E-2</v>
      </c>
      <c r="P176" s="39">
        <f t="shared" si="40"/>
        <v>-0.16354186692926251</v>
      </c>
      <c r="Q176" s="132">
        <f t="shared" si="41"/>
        <v>38640.814200000001</v>
      </c>
      <c r="R176" s="40"/>
      <c r="S176" s="39">
        <f t="shared" si="43"/>
        <v>1.829236420687479E-2</v>
      </c>
      <c r="T176" s="1">
        <v>0.6</v>
      </c>
      <c r="U176" s="3">
        <f t="shared" si="44"/>
        <v>1.0975418524124874E-2</v>
      </c>
      <c r="V176" s="1" t="e">
        <f>VLOOKUP(C176,Sheet2!C$11:E$80,3,FALSE)</f>
        <v>#N/A</v>
      </c>
    </row>
    <row r="177" spans="1:22" x14ac:dyDescent="0.2">
      <c r="A177" s="45" t="s">
        <v>93</v>
      </c>
      <c r="B177" s="44" t="s">
        <v>50</v>
      </c>
      <c r="C177" s="45">
        <v>53666.655700000003</v>
      </c>
      <c r="D177" s="63">
        <v>2.9999999999999997E-4</v>
      </c>
      <c r="E177" s="38">
        <f t="shared" si="38"/>
        <v>23691.887574677476</v>
      </c>
      <c r="F177" s="1">
        <f t="shared" si="39"/>
        <v>23692</v>
      </c>
      <c r="G177" s="1">
        <f t="shared" si="42"/>
        <v>-3.8442399993073195E-2</v>
      </c>
      <c r="K177" s="1">
        <f t="shared" si="46"/>
        <v>-3.8442399993073195E-2</v>
      </c>
      <c r="O177" s="1">
        <f t="shared" ca="1" si="37"/>
        <v>-2.8979535888506429E-2</v>
      </c>
      <c r="P177" s="39">
        <f t="shared" si="40"/>
        <v>-0.16354196023115278</v>
      </c>
      <c r="Q177" s="132">
        <f t="shared" si="41"/>
        <v>38648.155700000003</v>
      </c>
      <c r="R177" s="40"/>
      <c r="S177" s="39">
        <f t="shared" si="43"/>
        <v>1.5649899971760903E-2</v>
      </c>
      <c r="T177" s="1">
        <v>1</v>
      </c>
      <c r="U177" s="3">
        <f t="shared" si="44"/>
        <v>1.5649899971760903E-2</v>
      </c>
      <c r="V177" s="1" t="e">
        <f>VLOOKUP(C177,Sheet2!C$11:E$80,3,FALSE)</f>
        <v>#N/A</v>
      </c>
    </row>
    <row r="178" spans="1:22" x14ac:dyDescent="0.2">
      <c r="A178" s="45" t="s">
        <v>93</v>
      </c>
      <c r="B178" s="44" t="s">
        <v>50</v>
      </c>
      <c r="C178" s="45">
        <v>53668.71385</v>
      </c>
      <c r="D178" s="63">
        <v>1.7000000000000001E-4</v>
      </c>
      <c r="E178" s="38">
        <f t="shared" si="38"/>
        <v>23697.90666239299</v>
      </c>
      <c r="F178" s="1">
        <f t="shared" si="39"/>
        <v>23698</v>
      </c>
      <c r="G178" s="1">
        <f t="shared" si="42"/>
        <v>-3.191559999686433E-2</v>
      </c>
      <c r="K178" s="1">
        <f t="shared" si="46"/>
        <v>-3.191559999686433E-2</v>
      </c>
      <c r="O178" s="1">
        <f t="shared" ref="O178:O211" ca="1" si="47">+C$11+C$12*$F178</f>
        <v>-2.8975959251614312E-2</v>
      </c>
      <c r="P178" s="39">
        <f t="shared" si="40"/>
        <v>-0.16354190023363424</v>
      </c>
      <c r="Q178" s="132">
        <f t="shared" si="41"/>
        <v>38650.21385</v>
      </c>
      <c r="R178" s="40"/>
      <c r="S178" s="39">
        <f t="shared" si="43"/>
        <v>1.7325482914020293E-2</v>
      </c>
      <c r="T178" s="1">
        <v>1</v>
      </c>
      <c r="U178" s="3">
        <f t="shared" si="44"/>
        <v>1.7325482914020293E-2</v>
      </c>
      <c r="V178" s="1" t="e">
        <f>VLOOKUP(C178,Sheet2!C$11:E$80,3,FALSE)</f>
        <v>#N/A</v>
      </c>
    </row>
    <row r="179" spans="1:22" x14ac:dyDescent="0.2">
      <c r="A179" s="35" t="s">
        <v>116</v>
      </c>
      <c r="B179" s="36" t="s">
        <v>50</v>
      </c>
      <c r="C179" s="37">
        <v>53668.713900000002</v>
      </c>
      <c r="D179" s="37" t="s">
        <v>38</v>
      </c>
      <c r="E179" s="38">
        <f t="shared" si="38"/>
        <v>23697.906808618678</v>
      </c>
      <c r="F179" s="1">
        <f t="shared" si="39"/>
        <v>23698</v>
      </c>
      <c r="G179" s="1">
        <f t="shared" si="42"/>
        <v>-3.1865599994489457E-2</v>
      </c>
      <c r="J179" s="1">
        <f>G179</f>
        <v>-3.1865599994489457E-2</v>
      </c>
      <c r="O179" s="1">
        <f t="shared" ca="1" si="47"/>
        <v>-2.8975959251614312E-2</v>
      </c>
      <c r="P179" s="39">
        <f t="shared" si="40"/>
        <v>-0.16354189977400996</v>
      </c>
      <c r="Q179" s="132">
        <f t="shared" si="41"/>
        <v>38650.213900000002</v>
      </c>
      <c r="R179" s="40"/>
      <c r="S179" s="39">
        <f t="shared" si="43"/>
        <v>1.733864792362615E-2</v>
      </c>
      <c r="T179" s="1">
        <v>1</v>
      </c>
      <c r="U179" s="3">
        <f t="shared" si="44"/>
        <v>1.733864792362615E-2</v>
      </c>
      <c r="V179" s="1" t="e">
        <f>VLOOKUP(C179,Sheet2!C$11:E$80,3,FALSE)</f>
        <v>#N/A</v>
      </c>
    </row>
    <row r="180" spans="1:22" x14ac:dyDescent="0.2">
      <c r="A180" s="59" t="s">
        <v>117</v>
      </c>
      <c r="B180" s="62" t="s">
        <v>50</v>
      </c>
      <c r="C180" s="51">
        <v>53688.5478</v>
      </c>
      <c r="D180" s="51">
        <v>1E-4</v>
      </c>
      <c r="E180" s="38">
        <f t="shared" si="38"/>
        <v>23755.911319388484</v>
      </c>
      <c r="F180" s="1">
        <f t="shared" si="39"/>
        <v>23756</v>
      </c>
      <c r="G180" s="1">
        <f t="shared" si="42"/>
        <v>-3.0323199993290473E-2</v>
      </c>
      <c r="K180" s="1">
        <f>G180</f>
        <v>-3.0323199993290473E-2</v>
      </c>
      <c r="O180" s="1">
        <f t="shared" ca="1" si="47"/>
        <v>-2.8941385094990533E-2</v>
      </c>
      <c r="P180" s="39">
        <f t="shared" si="40"/>
        <v>-0.16354188559552124</v>
      </c>
      <c r="Q180" s="132">
        <f t="shared" si="41"/>
        <v>38670.0478</v>
      </c>
      <c r="R180" s="40"/>
      <c r="S180" s="39">
        <f t="shared" si="43"/>
        <v>1.7747218193586007E-2</v>
      </c>
      <c r="T180" s="1">
        <v>1</v>
      </c>
      <c r="U180" s="3">
        <f t="shared" si="44"/>
        <v>1.7747218193586007E-2</v>
      </c>
      <c r="V180" s="1" t="e">
        <f>VLOOKUP(C180,Sheet2!C$11:E$80,3,FALSE)</f>
        <v>#N/A</v>
      </c>
    </row>
    <row r="181" spans="1:22" x14ac:dyDescent="0.2">
      <c r="A181" s="52" t="s">
        <v>101</v>
      </c>
      <c r="B181" s="53" t="s">
        <v>50</v>
      </c>
      <c r="C181" s="52">
        <v>53814.632790000003</v>
      </c>
      <c r="D181" s="52">
        <v>1.2999999999999999E-3</v>
      </c>
      <c r="E181" s="38">
        <f t="shared" ref="E181:E211" si="48">+(C181-C$7)/C$8</f>
        <v>24124.648590442943</v>
      </c>
      <c r="F181" s="1">
        <f t="shared" ref="F181:F211" si="49">ROUND(2*E181,0)/2</f>
        <v>24124.5</v>
      </c>
      <c r="O181" s="1">
        <f t="shared" ca="1" si="47"/>
        <v>-2.872171997919979E-2</v>
      </c>
      <c r="P181" s="39">
        <f t="shared" ref="P181:P205" si="50">+D$11+D$12*G181+D$13*G181^2</f>
        <v>-0.16354160685011057</v>
      </c>
      <c r="Q181" s="132">
        <f t="shared" ref="Q181:Q211" si="51">+C181-15018.5</f>
        <v>38796.132790000003</v>
      </c>
      <c r="R181" s="40">
        <v>5.080860000452958E-2</v>
      </c>
      <c r="S181" s="39"/>
      <c r="V181" s="1" t="e">
        <f>VLOOKUP(C181,Sheet2!C$11:E$80,3,FALSE)</f>
        <v>#N/A</v>
      </c>
    </row>
    <row r="182" spans="1:22" x14ac:dyDescent="0.2">
      <c r="A182" s="35" t="s">
        <v>118</v>
      </c>
      <c r="B182" s="36" t="s">
        <v>56</v>
      </c>
      <c r="C182" s="37">
        <v>53957.825299999997</v>
      </c>
      <c r="D182" s="37" t="s">
        <v>39</v>
      </c>
      <c r="E182" s="38">
        <f t="shared" si="48"/>
        <v>24543.417036812611</v>
      </c>
      <c r="F182" s="1">
        <f t="shared" si="49"/>
        <v>24543.5</v>
      </c>
      <c r="G182" s="1">
        <f>+C182-(C$7+F182*C$8)</f>
        <v>-2.8368200000841171E-2</v>
      </c>
      <c r="K182" s="1">
        <f>G182</f>
        <v>-2.8368200000841171E-2</v>
      </c>
      <c r="O182" s="1">
        <f t="shared" ca="1" si="47"/>
        <v>-2.8471951502900418E-2</v>
      </c>
      <c r="P182" s="39">
        <f t="shared" si="50"/>
        <v>-0.16354186762421435</v>
      </c>
      <c r="Q182" s="132">
        <f t="shared" si="51"/>
        <v>38939.325299999997</v>
      </c>
      <c r="R182" s="40"/>
      <c r="S182" s="39">
        <f>+(P182-G182)^2</f>
        <v>1.8271920418754167E-2</v>
      </c>
      <c r="T182" s="1">
        <v>1</v>
      </c>
      <c r="U182" s="3">
        <f>+T182*S182</f>
        <v>1.8271920418754167E-2</v>
      </c>
      <c r="V182" s="1" t="e">
        <f>VLOOKUP(C182,Sheet2!C$11:E$80,3,FALSE)</f>
        <v>#N/A</v>
      </c>
    </row>
    <row r="183" spans="1:22" x14ac:dyDescent="0.2">
      <c r="A183" s="52" t="s">
        <v>101</v>
      </c>
      <c r="B183" s="53" t="s">
        <v>50</v>
      </c>
      <c r="C183" s="52">
        <v>54093.634319999997</v>
      </c>
      <c r="D183" s="52">
        <v>4.0000000000000002E-4</v>
      </c>
      <c r="E183" s="38">
        <f t="shared" si="48"/>
        <v>24940.592366083602</v>
      </c>
      <c r="F183" s="1">
        <f t="shared" si="49"/>
        <v>24940.5</v>
      </c>
      <c r="O183" s="1">
        <f t="shared" ca="1" si="47"/>
        <v>-2.8235297361872129E-2</v>
      </c>
      <c r="P183" s="39">
        <f t="shared" si="50"/>
        <v>-0.16354160685011057</v>
      </c>
      <c r="Q183" s="132">
        <f t="shared" si="51"/>
        <v>39075.134319999997</v>
      </c>
      <c r="R183" s="40">
        <v>3.1583399999362882E-2</v>
      </c>
      <c r="S183" s="39"/>
      <c r="V183" s="1" t="e">
        <f>VLOOKUP(C183,Sheet2!C$11:E$80,3,FALSE)</f>
        <v>#N/A</v>
      </c>
    </row>
    <row r="184" spans="1:22" x14ac:dyDescent="0.2">
      <c r="A184" s="52" t="s">
        <v>101</v>
      </c>
      <c r="B184" s="53" t="s">
        <v>50</v>
      </c>
      <c r="C184" s="52">
        <v>54096.547930000001</v>
      </c>
      <c r="D184" s="52">
        <v>6.9999999999999999E-4</v>
      </c>
      <c r="E184" s="38">
        <f t="shared" si="48"/>
        <v>24949.113258224039</v>
      </c>
      <c r="F184" s="1">
        <f t="shared" si="49"/>
        <v>24949</v>
      </c>
      <c r="O184" s="1">
        <f t="shared" ca="1" si="47"/>
        <v>-2.8230230459608301E-2</v>
      </c>
      <c r="P184" s="39">
        <f t="shared" si="50"/>
        <v>-0.16354160685011057</v>
      </c>
      <c r="Q184" s="132">
        <f t="shared" si="51"/>
        <v>39078.047930000001</v>
      </c>
      <c r="R184" s="40">
        <v>3.8727200007997453E-2</v>
      </c>
      <c r="S184" s="39"/>
      <c r="V184" s="1" t="e">
        <f>VLOOKUP(C184,Sheet2!C$11:E$80,3,FALSE)</f>
        <v>#N/A</v>
      </c>
    </row>
    <row r="185" spans="1:22" x14ac:dyDescent="0.2">
      <c r="A185" s="52" t="s">
        <v>101</v>
      </c>
      <c r="B185" s="53" t="s">
        <v>50</v>
      </c>
      <c r="C185" s="52">
        <v>54170.467510000002</v>
      </c>
      <c r="D185" s="52">
        <v>2.0000000000000001E-4</v>
      </c>
      <c r="E185" s="38">
        <f t="shared" si="48"/>
        <v>25165.292077024686</v>
      </c>
      <c r="F185" s="1">
        <f t="shared" si="49"/>
        <v>25165.5</v>
      </c>
      <c r="O185" s="1">
        <f t="shared" ca="1" si="47"/>
        <v>-2.8101173478417812E-2</v>
      </c>
      <c r="P185" s="39">
        <f t="shared" si="50"/>
        <v>-0.16354160685011057</v>
      </c>
      <c r="Q185" s="132">
        <f t="shared" si="51"/>
        <v>39151.967510000002</v>
      </c>
      <c r="R185" s="40">
        <v>-7.1096599989687093E-2</v>
      </c>
      <c r="S185" s="39"/>
      <c r="V185" s="1" t="e">
        <f>VLOOKUP(C185,Sheet2!C$11:E$80,3,FALSE)</f>
        <v>#N/A</v>
      </c>
    </row>
    <row r="186" spans="1:22" x14ac:dyDescent="0.2">
      <c r="A186" s="52" t="s">
        <v>101</v>
      </c>
      <c r="B186" s="53" t="s">
        <v>50</v>
      </c>
      <c r="C186" s="52">
        <v>54222.400529999999</v>
      </c>
      <c r="D186" s="52">
        <v>2.0000000000000001E-4</v>
      </c>
      <c r="E186" s="38">
        <f t="shared" si="48"/>
        <v>25317.170901557369</v>
      </c>
      <c r="F186" s="1">
        <f t="shared" si="49"/>
        <v>25317</v>
      </c>
      <c r="O186" s="1">
        <f t="shared" ca="1" si="47"/>
        <v>-2.8010863396891905E-2</v>
      </c>
      <c r="P186" s="39">
        <f t="shared" si="50"/>
        <v>-0.16354160685011057</v>
      </c>
      <c r="Q186" s="132">
        <f t="shared" si="51"/>
        <v>39203.900529999999</v>
      </c>
      <c r="R186" s="40">
        <v>5.8437600004253909E-2</v>
      </c>
      <c r="S186" s="39"/>
      <c r="V186" s="1" t="e">
        <f>VLOOKUP(C186,Sheet2!C$11:E$80,3,FALSE)</f>
        <v>#N/A</v>
      </c>
    </row>
    <row r="187" spans="1:22" x14ac:dyDescent="0.2">
      <c r="A187" s="57" t="s">
        <v>105</v>
      </c>
      <c r="B187" s="44" t="s">
        <v>56</v>
      </c>
      <c r="C187" s="45">
        <v>54360.287049999999</v>
      </c>
      <c r="D187" s="45">
        <v>2.0000000000000001E-4</v>
      </c>
      <c r="E187" s="38">
        <f t="shared" si="48"/>
        <v>25720.421907882508</v>
      </c>
      <c r="F187" s="1">
        <f t="shared" si="49"/>
        <v>25720.5</v>
      </c>
      <c r="G187" s="1">
        <f t="shared" ref="G187:G192" si="52">+C187-(C$7+F187*C$8)</f>
        <v>-2.6702599992859177E-2</v>
      </c>
      <c r="K187" s="1">
        <f t="shared" ref="K187:K192" si="53">G187</f>
        <v>-2.6702599992859177E-2</v>
      </c>
      <c r="O187" s="1">
        <f t="shared" ca="1" si="47"/>
        <v>-2.7770334565897163E-2</v>
      </c>
      <c r="P187" s="39">
        <f t="shared" si="50"/>
        <v>-0.16354185231321325</v>
      </c>
      <c r="Q187" s="132">
        <f t="shared" si="51"/>
        <v>39341.787049999999</v>
      </c>
      <c r="R187" s="40"/>
      <c r="S187" s="39">
        <f t="shared" ref="S187:S192" si="54">+(P187-G187)^2</f>
        <v>1.8724980975593528E-2</v>
      </c>
      <c r="T187" s="1">
        <v>1</v>
      </c>
      <c r="U187" s="3">
        <f t="shared" ref="U187:U192" si="55">+T187*S187</f>
        <v>1.8724980975593528E-2</v>
      </c>
      <c r="V187" s="1" t="e">
        <f>VLOOKUP(C187,Sheet2!C$11:E$80,3,FALSE)</f>
        <v>#N/A</v>
      </c>
    </row>
    <row r="188" spans="1:22" x14ac:dyDescent="0.2">
      <c r="A188" s="57" t="s">
        <v>105</v>
      </c>
      <c r="B188" s="44" t="s">
        <v>50</v>
      </c>
      <c r="C188" s="45">
        <v>54360.456050000001</v>
      </c>
      <c r="D188" s="45">
        <v>1E-4</v>
      </c>
      <c r="E188" s="38">
        <f t="shared" si="48"/>
        <v>25720.916150684992</v>
      </c>
      <c r="F188" s="1">
        <f t="shared" si="49"/>
        <v>25721</v>
      </c>
      <c r="G188" s="1">
        <f t="shared" si="52"/>
        <v>-2.867119999427814E-2</v>
      </c>
      <c r="K188" s="1">
        <f t="shared" si="53"/>
        <v>-2.867119999427814E-2</v>
      </c>
      <c r="O188" s="1">
        <f t="shared" ca="1" si="47"/>
        <v>-2.7770036512822817E-2</v>
      </c>
      <c r="P188" s="39">
        <f t="shared" si="50"/>
        <v>-0.16354187040953699</v>
      </c>
      <c r="Q188" s="132">
        <f t="shared" si="51"/>
        <v>39341.956050000001</v>
      </c>
      <c r="R188" s="40"/>
      <c r="S188" s="39">
        <f t="shared" si="54"/>
        <v>1.8190097738261378E-2</v>
      </c>
      <c r="T188" s="1">
        <v>1</v>
      </c>
      <c r="U188" s="3">
        <f t="shared" si="55"/>
        <v>1.8190097738261378E-2</v>
      </c>
      <c r="V188" s="1" t="e">
        <f>VLOOKUP(C188,Sheet2!C$11:E$80,3,FALSE)</f>
        <v>#N/A</v>
      </c>
    </row>
    <row r="189" spans="1:22" x14ac:dyDescent="0.2">
      <c r="A189" s="35" t="s">
        <v>119</v>
      </c>
      <c r="B189" s="36" t="s">
        <v>50</v>
      </c>
      <c r="C189" s="37">
        <v>54382.340400000001</v>
      </c>
      <c r="D189" s="37" t="s">
        <v>39</v>
      </c>
      <c r="E189" s="38">
        <f t="shared" si="48"/>
        <v>25784.917230415424</v>
      </c>
      <c r="F189" s="1">
        <f t="shared" si="49"/>
        <v>25785</v>
      </c>
      <c r="G189" s="1">
        <f t="shared" si="52"/>
        <v>-2.8301999991526827E-2</v>
      </c>
      <c r="K189" s="1">
        <f t="shared" si="53"/>
        <v>-2.8301999991526827E-2</v>
      </c>
      <c r="O189" s="1">
        <f t="shared" ca="1" si="47"/>
        <v>-2.7731885719306924E-2</v>
      </c>
      <c r="P189" s="39">
        <f t="shared" si="50"/>
        <v>-0.16354186701567186</v>
      </c>
      <c r="Q189" s="132">
        <f t="shared" si="51"/>
        <v>39363.840400000001</v>
      </c>
      <c r="R189" s="40"/>
      <c r="S189" s="39">
        <f t="shared" si="54"/>
        <v>1.8289821632708432E-2</v>
      </c>
      <c r="T189" s="1">
        <v>1</v>
      </c>
      <c r="U189" s="3">
        <f t="shared" si="55"/>
        <v>1.8289821632708432E-2</v>
      </c>
      <c r="V189" s="1" t="e">
        <f>VLOOKUP(C189,Sheet2!C$11:E$80,3,FALSE)</f>
        <v>#N/A</v>
      </c>
    </row>
    <row r="190" spans="1:22" x14ac:dyDescent="0.2">
      <c r="A190" s="35" t="s">
        <v>119</v>
      </c>
      <c r="B190" s="36" t="s">
        <v>56</v>
      </c>
      <c r="C190" s="37">
        <v>54382.512499999997</v>
      </c>
      <c r="D190" s="37" t="s">
        <v>39</v>
      </c>
      <c r="E190" s="38">
        <f t="shared" si="48"/>
        <v>25785.420539210125</v>
      </c>
      <c r="F190" s="1">
        <f t="shared" si="49"/>
        <v>25785.5</v>
      </c>
      <c r="G190" s="1">
        <f t="shared" si="52"/>
        <v>-2.7170599998498801E-2</v>
      </c>
      <c r="K190" s="1">
        <f t="shared" si="53"/>
        <v>-2.7170599998498801E-2</v>
      </c>
      <c r="O190" s="1">
        <f t="shared" ca="1" si="47"/>
        <v>-2.7731587666232578E-2</v>
      </c>
      <c r="P190" s="39">
        <f t="shared" si="50"/>
        <v>-0.16354185661529566</v>
      </c>
      <c r="Q190" s="132">
        <f t="shared" si="51"/>
        <v>39364.012499999997</v>
      </c>
      <c r="R190" s="40"/>
      <c r="S190" s="39">
        <f t="shared" si="54"/>
        <v>1.859711963124426E-2</v>
      </c>
      <c r="T190" s="1">
        <v>1</v>
      </c>
      <c r="U190" s="3">
        <f t="shared" si="55"/>
        <v>1.859711963124426E-2</v>
      </c>
      <c r="V190" s="1" t="e">
        <f>VLOOKUP(C190,Sheet2!C$11:E$80,3,FALSE)</f>
        <v>#N/A</v>
      </c>
    </row>
    <row r="191" spans="1:22" x14ac:dyDescent="0.2">
      <c r="A191" s="35" t="s">
        <v>120</v>
      </c>
      <c r="B191" s="36" t="s">
        <v>50</v>
      </c>
      <c r="C191" s="37">
        <v>54418.926700000004</v>
      </c>
      <c r="D191" s="37" t="s">
        <v>39</v>
      </c>
      <c r="E191" s="38">
        <f t="shared" si="48"/>
        <v>25891.914363222273</v>
      </c>
      <c r="F191" s="1">
        <f t="shared" si="49"/>
        <v>25892</v>
      </c>
      <c r="G191" s="1">
        <f t="shared" si="52"/>
        <v>-2.9282399991643615E-2</v>
      </c>
      <c r="K191" s="1">
        <f t="shared" si="53"/>
        <v>-2.9282399991643615E-2</v>
      </c>
      <c r="O191" s="1">
        <f t="shared" ca="1" si="47"/>
        <v>-2.7668102361397537E-2</v>
      </c>
      <c r="P191" s="39">
        <f t="shared" si="50"/>
        <v>-0.16354187602798337</v>
      </c>
      <c r="Q191" s="132">
        <f t="shared" si="51"/>
        <v>39400.426700000004</v>
      </c>
      <c r="R191" s="40"/>
      <c r="S191" s="39">
        <f t="shared" si="54"/>
        <v>1.8025606905552487E-2</v>
      </c>
      <c r="T191" s="1">
        <v>1</v>
      </c>
      <c r="U191" s="3">
        <f t="shared" si="55"/>
        <v>1.8025606905552487E-2</v>
      </c>
      <c r="V191" s="1" t="e">
        <f>VLOOKUP(C191,Sheet2!C$11:E$80,3,FALSE)</f>
        <v>#N/A</v>
      </c>
    </row>
    <row r="192" spans="1:22" x14ac:dyDescent="0.2">
      <c r="A192" s="35" t="s">
        <v>119</v>
      </c>
      <c r="B192" s="36" t="s">
        <v>56</v>
      </c>
      <c r="C192" s="37">
        <v>54440.3001</v>
      </c>
      <c r="D192" s="37" t="s">
        <v>39</v>
      </c>
      <c r="E192" s="38">
        <f t="shared" si="48"/>
        <v>25954.42116271644</v>
      </c>
      <c r="F192" s="1">
        <f t="shared" si="49"/>
        <v>25954.5</v>
      </c>
      <c r="G192" s="1">
        <f t="shared" si="52"/>
        <v>-2.6957399997627363E-2</v>
      </c>
      <c r="K192" s="1">
        <f t="shared" si="53"/>
        <v>-2.6957399997627363E-2</v>
      </c>
      <c r="O192" s="1">
        <f t="shared" ca="1" si="47"/>
        <v>-2.7630845727104669E-2</v>
      </c>
      <c r="P192" s="39">
        <f t="shared" si="50"/>
        <v>-0.16354185465545812</v>
      </c>
      <c r="Q192" s="132">
        <f t="shared" si="51"/>
        <v>39421.8001</v>
      </c>
      <c r="R192" s="40"/>
      <c r="S192" s="39">
        <f t="shared" si="54"/>
        <v>1.8655313254177026E-2</v>
      </c>
      <c r="T192" s="1">
        <v>1</v>
      </c>
      <c r="U192" s="3">
        <f t="shared" si="55"/>
        <v>1.8655313254177026E-2</v>
      </c>
      <c r="V192" s="1" t="e">
        <f>VLOOKUP(C192,Sheet2!C$11:E$80,3,FALSE)</f>
        <v>#N/A</v>
      </c>
    </row>
    <row r="193" spans="1:22" x14ac:dyDescent="0.2">
      <c r="A193" s="45" t="s">
        <v>121</v>
      </c>
      <c r="B193" s="44" t="s">
        <v>50</v>
      </c>
      <c r="C193" s="45">
        <v>54535.383950000003</v>
      </c>
      <c r="D193" s="45">
        <v>4.0000000000000002E-4</v>
      </c>
      <c r="E193" s="38">
        <f t="shared" si="48"/>
        <v>26232.495177477052</v>
      </c>
      <c r="F193" s="1">
        <f t="shared" si="49"/>
        <v>26232.5</v>
      </c>
      <c r="O193" s="1">
        <f t="shared" ca="1" si="47"/>
        <v>-2.7465128217770002E-2</v>
      </c>
      <c r="P193" s="39">
        <f t="shared" si="50"/>
        <v>-0.16354160685011057</v>
      </c>
      <c r="Q193" s="132">
        <f t="shared" si="51"/>
        <v>39516.883950000003</v>
      </c>
      <c r="R193" s="40">
        <v>-1.6489999907207675E-3</v>
      </c>
      <c r="S193" s="39"/>
      <c r="V193" s="1" t="e">
        <f>VLOOKUP(C193,Sheet2!C$11:E$80,3,FALSE)</f>
        <v>#N/A</v>
      </c>
    </row>
    <row r="194" spans="1:22" x14ac:dyDescent="0.2">
      <c r="A194" s="45" t="s">
        <v>121</v>
      </c>
      <c r="B194" s="44" t="s">
        <v>50</v>
      </c>
      <c r="C194" s="45">
        <v>54535.384050000001</v>
      </c>
      <c r="D194" s="45">
        <v>2.9999999999999997E-4</v>
      </c>
      <c r="E194" s="38">
        <f t="shared" si="48"/>
        <v>26232.49546992841</v>
      </c>
      <c r="F194" s="1">
        <f t="shared" si="49"/>
        <v>26232.5</v>
      </c>
      <c r="O194" s="1">
        <f t="shared" ca="1" si="47"/>
        <v>-2.7465128217770002E-2</v>
      </c>
      <c r="P194" s="39">
        <f t="shared" si="50"/>
        <v>-0.16354160685011057</v>
      </c>
      <c r="Q194" s="132">
        <f t="shared" si="51"/>
        <v>39516.884050000001</v>
      </c>
      <c r="R194" s="40">
        <v>-1.54899999324698E-3</v>
      </c>
      <c r="S194" s="39"/>
      <c r="V194" s="1" t="e">
        <f>VLOOKUP(C194,Sheet2!C$11:E$80,3,FALSE)</f>
        <v>#N/A</v>
      </c>
    </row>
    <row r="195" spans="1:22" x14ac:dyDescent="0.2">
      <c r="A195" s="45" t="s">
        <v>121</v>
      </c>
      <c r="B195" s="44" t="s">
        <v>50</v>
      </c>
      <c r="C195" s="45">
        <v>54535.385349999997</v>
      </c>
      <c r="D195" s="45">
        <v>2.9999999999999997E-4</v>
      </c>
      <c r="E195" s="38">
        <f t="shared" si="48"/>
        <v>26232.49927179611</v>
      </c>
      <c r="F195" s="1">
        <f t="shared" si="49"/>
        <v>26232.5</v>
      </c>
      <c r="O195" s="1">
        <f t="shared" ca="1" si="47"/>
        <v>-2.7465128217770002E-2</v>
      </c>
      <c r="P195" s="39">
        <f t="shared" si="50"/>
        <v>-0.16354160685011057</v>
      </c>
      <c r="Q195" s="132">
        <f t="shared" si="51"/>
        <v>39516.885349999997</v>
      </c>
      <c r="R195" s="40">
        <v>-2.4899999698391184E-4</v>
      </c>
      <c r="S195" s="39"/>
      <c r="V195" s="1" t="e">
        <f>VLOOKUP(C195,Sheet2!C$11:E$80,3,FALSE)</f>
        <v>#N/A</v>
      </c>
    </row>
    <row r="196" spans="1:22" x14ac:dyDescent="0.2">
      <c r="A196" s="35" t="s">
        <v>122</v>
      </c>
      <c r="B196" s="36" t="s">
        <v>50</v>
      </c>
      <c r="C196" s="37">
        <v>55060.403700000003</v>
      </c>
      <c r="D196" s="37" t="s">
        <v>39</v>
      </c>
      <c r="E196" s="38">
        <f t="shared" si="48"/>
        <v>27767.922589294194</v>
      </c>
      <c r="F196" s="1">
        <f t="shared" si="49"/>
        <v>27768</v>
      </c>
      <c r="G196" s="1">
        <f t="shared" ref="G196:G205" si="56">+C196-(C$7+F196*C$8)</f>
        <v>-2.646959999401588E-2</v>
      </c>
      <c r="K196" s="1">
        <f t="shared" ref="K196:K205" si="57">G196</f>
        <v>-2.646959999401588E-2</v>
      </c>
      <c r="O196" s="1">
        <f t="shared" ca="1" si="47"/>
        <v>-2.6549807226462864E-2</v>
      </c>
      <c r="P196" s="39">
        <f t="shared" si="50"/>
        <v>-0.16354185017136461</v>
      </c>
      <c r="Q196" s="132">
        <f t="shared" si="51"/>
        <v>40041.903700000003</v>
      </c>
      <c r="R196" s="40"/>
      <c r="S196" s="39">
        <f t="shared" ref="S196:S205" si="58">+(P196-G196)^2</f>
        <v>1.8788801768681678E-2</v>
      </c>
      <c r="T196" s="1">
        <v>1</v>
      </c>
      <c r="U196" s="3">
        <f t="shared" ref="U196:U205" si="59">+T196*S196</f>
        <v>1.8788801768681678E-2</v>
      </c>
      <c r="V196" s="1" t="e">
        <f>VLOOKUP(C196,Sheet2!C$11:E$80,3,FALSE)</f>
        <v>#N/A</v>
      </c>
    </row>
    <row r="197" spans="1:22" x14ac:dyDescent="0.2">
      <c r="A197" s="57" t="s">
        <v>123</v>
      </c>
      <c r="B197" s="44" t="s">
        <v>50</v>
      </c>
      <c r="C197" s="45">
        <v>55100.41102</v>
      </c>
      <c r="D197" s="45">
        <v>2.0000000000000001E-4</v>
      </c>
      <c r="E197" s="38">
        <f t="shared" si="48"/>
        <v>27884.924541699478</v>
      </c>
      <c r="F197" s="1">
        <f t="shared" si="49"/>
        <v>27885</v>
      </c>
      <c r="G197" s="1">
        <f t="shared" si="56"/>
        <v>-2.5801999996474478E-2</v>
      </c>
      <c r="K197" s="1">
        <f t="shared" si="57"/>
        <v>-2.5801999996474478E-2</v>
      </c>
      <c r="O197" s="1">
        <f t="shared" ca="1" si="47"/>
        <v>-2.6480062807066617E-2</v>
      </c>
      <c r="P197" s="39">
        <f t="shared" si="50"/>
        <v>-0.16354184403446273</v>
      </c>
      <c r="Q197" s="132">
        <f t="shared" si="51"/>
        <v>40081.91102</v>
      </c>
      <c r="R197" s="40"/>
      <c r="S197" s="39">
        <f t="shared" si="58"/>
        <v>1.8972264635609328E-2</v>
      </c>
      <c r="T197" s="1">
        <v>1</v>
      </c>
      <c r="U197" s="3">
        <f t="shared" si="59"/>
        <v>1.8972264635609328E-2</v>
      </c>
      <c r="V197" s="1" t="e">
        <f>VLOOKUP(C197,Sheet2!C$11:E$80,3,FALSE)</f>
        <v>#N/A</v>
      </c>
    </row>
    <row r="198" spans="1:22" x14ac:dyDescent="0.2">
      <c r="A198" s="57" t="s">
        <v>123</v>
      </c>
      <c r="B198" s="44" t="s">
        <v>56</v>
      </c>
      <c r="C198" s="45">
        <v>55192.222139999998</v>
      </c>
      <c r="D198" s="45">
        <v>4.0000000000000002E-4</v>
      </c>
      <c r="E198" s="38">
        <f t="shared" si="48"/>
        <v>28153.427412986952</v>
      </c>
      <c r="F198" s="1">
        <f t="shared" si="49"/>
        <v>28153.5</v>
      </c>
      <c r="G198" s="1">
        <f t="shared" si="56"/>
        <v>-2.4820200000249315E-2</v>
      </c>
      <c r="K198" s="1">
        <f t="shared" si="57"/>
        <v>-2.4820200000249315E-2</v>
      </c>
      <c r="O198" s="1">
        <f t="shared" ca="1" si="47"/>
        <v>-2.6320008306144463E-2</v>
      </c>
      <c r="P198" s="39">
        <f t="shared" si="50"/>
        <v>-0.16354183500928279</v>
      </c>
      <c r="Q198" s="132">
        <f t="shared" si="51"/>
        <v>40173.722139999998</v>
      </c>
      <c r="R198" s="40"/>
      <c r="S198" s="39">
        <f t="shared" si="58"/>
        <v>1.9243692019579504E-2</v>
      </c>
      <c r="T198" s="1">
        <v>1</v>
      </c>
      <c r="U198" s="3">
        <f t="shared" si="59"/>
        <v>1.9243692019579504E-2</v>
      </c>
      <c r="V198" s="1" t="e">
        <f>VLOOKUP(C198,Sheet2!C$11:E$80,3,FALSE)</f>
        <v>#N/A</v>
      </c>
    </row>
    <row r="199" spans="1:22" x14ac:dyDescent="0.2">
      <c r="A199" s="57" t="s">
        <v>123</v>
      </c>
      <c r="B199" s="44" t="s">
        <v>56</v>
      </c>
      <c r="C199" s="45">
        <v>55460.302949999998</v>
      </c>
      <c r="D199" s="45">
        <v>1E-4</v>
      </c>
      <c r="E199" s="38">
        <f t="shared" si="48"/>
        <v>28937.433394202213</v>
      </c>
      <c r="F199" s="1">
        <f t="shared" si="49"/>
        <v>28937.5</v>
      </c>
      <c r="G199" s="1">
        <f t="shared" si="56"/>
        <v>-2.2774999997636769E-2</v>
      </c>
      <c r="K199" s="1">
        <f t="shared" si="57"/>
        <v>-2.2774999997636769E-2</v>
      </c>
      <c r="O199" s="1">
        <f t="shared" ca="1" si="47"/>
        <v>-2.5852661085574751E-2</v>
      </c>
      <c r="P199" s="39">
        <f t="shared" si="50"/>
        <v>-0.16354181620881725</v>
      </c>
      <c r="Q199" s="132">
        <f t="shared" si="51"/>
        <v>40441.802949999998</v>
      </c>
      <c r="R199" s="40"/>
      <c r="S199" s="39">
        <f t="shared" si="58"/>
        <v>1.9815296546232264E-2</v>
      </c>
      <c r="T199" s="1">
        <v>1</v>
      </c>
      <c r="U199" s="3">
        <f t="shared" si="59"/>
        <v>1.9815296546232264E-2</v>
      </c>
      <c r="V199" s="1" t="e">
        <f>VLOOKUP(C199,Sheet2!C$11:E$80,3,FALSE)</f>
        <v>#N/A</v>
      </c>
    </row>
    <row r="200" spans="1:22" x14ac:dyDescent="0.2">
      <c r="A200" s="57" t="s">
        <v>123</v>
      </c>
      <c r="B200" s="44" t="s">
        <v>50</v>
      </c>
      <c r="C200" s="45">
        <v>55461.49656</v>
      </c>
      <c r="D200" s="45">
        <v>2.0000000000000001E-4</v>
      </c>
      <c r="E200" s="38">
        <f t="shared" si="48"/>
        <v>28940.924122909128</v>
      </c>
      <c r="F200" s="1">
        <f t="shared" si="49"/>
        <v>28941</v>
      </c>
      <c r="G200" s="1">
        <f t="shared" si="56"/>
        <v>-2.5945199995476287E-2</v>
      </c>
      <c r="K200" s="1">
        <f t="shared" si="57"/>
        <v>-2.5945199995476287E-2</v>
      </c>
      <c r="O200" s="1">
        <f t="shared" ca="1" si="47"/>
        <v>-2.5850574714054348E-2</v>
      </c>
      <c r="P200" s="39">
        <f t="shared" si="50"/>
        <v>-0.16354184535082633</v>
      </c>
      <c r="Q200" s="132">
        <f t="shared" si="51"/>
        <v>40442.99656</v>
      </c>
      <c r="R200" s="40"/>
      <c r="S200" s="39">
        <f t="shared" si="58"/>
        <v>1.8932836813045972E-2</v>
      </c>
      <c r="T200" s="1">
        <v>1</v>
      </c>
      <c r="U200" s="3">
        <f t="shared" si="59"/>
        <v>1.8932836813045972E-2</v>
      </c>
      <c r="V200" s="1" t="e">
        <f>VLOOKUP(C200,Sheet2!C$11:E$80,3,FALSE)</f>
        <v>#N/A</v>
      </c>
    </row>
    <row r="201" spans="1:22" x14ac:dyDescent="0.2">
      <c r="A201" s="54" t="s">
        <v>124</v>
      </c>
      <c r="B201" s="64" t="s">
        <v>50</v>
      </c>
      <c r="C201" s="54">
        <v>55481.3292</v>
      </c>
      <c r="D201" s="54">
        <v>2.9999999999999997E-4</v>
      </c>
      <c r="E201" s="38">
        <f t="shared" si="48"/>
        <v>28998.924948791777</v>
      </c>
      <c r="F201" s="1">
        <f t="shared" si="49"/>
        <v>28999</v>
      </c>
      <c r="G201" s="1">
        <f t="shared" si="56"/>
        <v>-2.5662799998826813E-2</v>
      </c>
      <c r="K201" s="1">
        <f t="shared" si="57"/>
        <v>-2.5662799998826813E-2</v>
      </c>
      <c r="O201" s="1">
        <f t="shared" ca="1" si="47"/>
        <v>-2.5816000557430569E-2</v>
      </c>
      <c r="P201" s="39">
        <f t="shared" si="50"/>
        <v>-0.16354184275486908</v>
      </c>
      <c r="Q201" s="132">
        <f t="shared" si="51"/>
        <v>40462.8292</v>
      </c>
      <c r="R201" s="40"/>
      <c r="S201" s="39">
        <f t="shared" si="58"/>
        <v>1.901063043132253E-2</v>
      </c>
      <c r="T201" s="1">
        <v>1</v>
      </c>
      <c r="U201" s="3">
        <f t="shared" si="59"/>
        <v>1.901063043132253E-2</v>
      </c>
      <c r="V201" s="1" t="e">
        <f>VLOOKUP(C201,Sheet2!C$11:E$80,3,FALSE)</f>
        <v>#N/A</v>
      </c>
    </row>
    <row r="202" spans="1:22" x14ac:dyDescent="0.2">
      <c r="A202" s="104" t="s">
        <v>125</v>
      </c>
      <c r="B202" s="119" t="s">
        <v>56</v>
      </c>
      <c r="C202" s="105">
        <v>55807.367100000003</v>
      </c>
      <c r="D202" s="105">
        <v>2.0000000000000001E-4</v>
      </c>
      <c r="E202" s="38">
        <f t="shared" si="48"/>
        <v>29952.42722932751</v>
      </c>
      <c r="F202" s="1">
        <f t="shared" si="49"/>
        <v>29952.5</v>
      </c>
      <c r="G202" s="1">
        <f t="shared" si="56"/>
        <v>-2.4882999990950339E-2</v>
      </c>
      <c r="K202" s="1">
        <f t="shared" si="57"/>
        <v>-2.4882999990950339E-2</v>
      </c>
      <c r="O202" s="1">
        <f t="shared" ca="1" si="47"/>
        <v>-2.5247613344658602E-2</v>
      </c>
      <c r="P202" s="39">
        <f t="shared" si="50"/>
        <v>-0.16354183558657068</v>
      </c>
      <c r="Q202" s="132">
        <f t="shared" si="51"/>
        <v>40788.867100000003</v>
      </c>
      <c r="R202" s="40"/>
      <c r="S202" s="39">
        <f t="shared" si="58"/>
        <v>1.9226272688733271E-2</v>
      </c>
      <c r="T202" s="1">
        <v>1</v>
      </c>
      <c r="U202" s="3">
        <f t="shared" si="59"/>
        <v>1.9226272688733271E-2</v>
      </c>
      <c r="V202" s="1" t="e">
        <f>VLOOKUP(C202,Sheet2!C$11:E$80,3,FALSE)</f>
        <v>#N/A</v>
      </c>
    </row>
    <row r="203" spans="1:22" x14ac:dyDescent="0.2">
      <c r="A203" s="35" t="s">
        <v>126</v>
      </c>
      <c r="B203" s="36" t="s">
        <v>56</v>
      </c>
      <c r="C203" s="37">
        <v>55807.539199999999</v>
      </c>
      <c r="D203" s="37" t="s">
        <v>39</v>
      </c>
      <c r="E203" s="38">
        <f t="shared" si="48"/>
        <v>29952.930538122215</v>
      </c>
      <c r="F203" s="1">
        <f t="shared" si="49"/>
        <v>29953</v>
      </c>
      <c r="G203" s="1">
        <f t="shared" si="56"/>
        <v>-2.3751599997922312E-2</v>
      </c>
      <c r="K203" s="1">
        <f t="shared" si="57"/>
        <v>-2.3751599997922312E-2</v>
      </c>
      <c r="O203" s="1">
        <f t="shared" ca="1" si="47"/>
        <v>-2.524731529158426E-2</v>
      </c>
      <c r="P203" s="39">
        <f t="shared" si="50"/>
        <v>-0.16354182518619564</v>
      </c>
      <c r="Q203" s="132">
        <f t="shared" si="51"/>
        <v>40789.039199999999</v>
      </c>
      <c r="R203" s="40"/>
      <c r="S203" s="39">
        <f t="shared" si="58"/>
        <v>1.9541307058188167E-2</v>
      </c>
      <c r="T203" s="1">
        <v>1</v>
      </c>
      <c r="U203" s="3">
        <f t="shared" si="59"/>
        <v>1.9541307058188167E-2</v>
      </c>
      <c r="V203" s="1" t="e">
        <f>VLOOKUP(C203,Sheet2!C$11:E$80,3,FALSE)</f>
        <v>#N/A</v>
      </c>
    </row>
    <row r="204" spans="1:22" x14ac:dyDescent="0.2">
      <c r="A204" s="104" t="s">
        <v>127</v>
      </c>
      <c r="B204" s="119" t="s">
        <v>56</v>
      </c>
      <c r="C204" s="105">
        <v>55837.457329999997</v>
      </c>
      <c r="D204" s="105">
        <v>2.0000000000000001E-4</v>
      </c>
      <c r="E204" s="38">
        <f t="shared" si="48"/>
        <v>30040.426516915973</v>
      </c>
      <c r="F204" s="1">
        <f t="shared" si="49"/>
        <v>30040.5</v>
      </c>
      <c r="G204" s="1">
        <f t="shared" si="56"/>
        <v>-2.5126599997747689E-2</v>
      </c>
      <c r="K204" s="1">
        <f t="shared" si="57"/>
        <v>-2.5126599997747689E-2</v>
      </c>
      <c r="O204" s="1">
        <f t="shared" ca="1" si="47"/>
        <v>-2.5195156003574248E-2</v>
      </c>
      <c r="P204" s="39">
        <f t="shared" si="50"/>
        <v>-0.1635418378258596</v>
      </c>
      <c r="Q204" s="132">
        <f t="shared" si="51"/>
        <v>40818.957329999997</v>
      </c>
      <c r="R204" s="40"/>
      <c r="S204" s="39">
        <f t="shared" si="58"/>
        <v>1.915877806301278E-2</v>
      </c>
      <c r="T204" s="1">
        <v>1</v>
      </c>
      <c r="U204" s="3">
        <f t="shared" si="59"/>
        <v>1.915877806301278E-2</v>
      </c>
      <c r="V204" s="1" t="e">
        <f>VLOOKUP(C204,Sheet2!C$11:E$80,3,FALSE)</f>
        <v>#N/A</v>
      </c>
    </row>
    <row r="205" spans="1:22" x14ac:dyDescent="0.2">
      <c r="A205" s="104" t="s">
        <v>127</v>
      </c>
      <c r="B205" s="119" t="s">
        <v>56</v>
      </c>
      <c r="C205" s="105">
        <v>55837.45753</v>
      </c>
      <c r="D205" s="105">
        <v>2.0000000000000001E-4</v>
      </c>
      <c r="E205" s="38">
        <f t="shared" si="48"/>
        <v>30040.427101818706</v>
      </c>
      <c r="F205" s="1">
        <f t="shared" si="49"/>
        <v>30040.5</v>
      </c>
      <c r="G205" s="1">
        <f t="shared" si="56"/>
        <v>-2.4926599995524157E-2</v>
      </c>
      <c r="K205" s="1">
        <f t="shared" si="57"/>
        <v>-2.4926599995524157E-2</v>
      </c>
      <c r="O205" s="1">
        <f t="shared" ca="1" si="47"/>
        <v>-2.5195156003574248E-2</v>
      </c>
      <c r="P205" s="39">
        <f t="shared" si="50"/>
        <v>-0.16354183598736297</v>
      </c>
      <c r="Q205" s="132">
        <f t="shared" si="51"/>
        <v>40818.95753</v>
      </c>
      <c r="R205" s="40"/>
      <c r="S205" s="39">
        <f t="shared" si="58"/>
        <v>1.9214183649073166E-2</v>
      </c>
      <c r="T205" s="1">
        <v>1</v>
      </c>
      <c r="U205" s="3">
        <f t="shared" si="59"/>
        <v>1.9214183649073166E-2</v>
      </c>
      <c r="V205" s="1" t="e">
        <f>VLOOKUP(C205,Sheet2!C$11:E$80,3,FALSE)</f>
        <v>#N/A</v>
      </c>
    </row>
    <row r="206" spans="1:22" x14ac:dyDescent="0.2">
      <c r="A206" s="35" t="s">
        <v>126</v>
      </c>
      <c r="B206" s="36" t="s">
        <v>50</v>
      </c>
      <c r="C206" s="37">
        <v>55850.292000000001</v>
      </c>
      <c r="D206" s="37" t="s">
        <v>39</v>
      </c>
      <c r="E206" s="38">
        <f t="shared" si="48"/>
        <v>30077.961684192316</v>
      </c>
      <c r="F206" s="1">
        <f t="shared" si="49"/>
        <v>30078</v>
      </c>
      <c r="O206" s="1">
        <f t="shared" ca="1" si="47"/>
        <v>-2.5172802022998528E-2</v>
      </c>
      <c r="P206" s="39">
        <f>+D$11+D$12*R206+D$13*R206^2</f>
        <v>-0.16354172728627259</v>
      </c>
      <c r="Q206" s="132">
        <f t="shared" si="51"/>
        <v>40831.792000000001</v>
      </c>
      <c r="R206" s="40">
        <f>+C206-(C$7+F206*C$8)</f>
        <v>-1.3101599994115531E-2</v>
      </c>
      <c r="S206" s="39"/>
      <c r="V206" s="1" t="e">
        <f>VLOOKUP(C206,Sheet2!C$11:E$80,3,FALSE)</f>
        <v>#N/A</v>
      </c>
    </row>
    <row r="207" spans="1:22" x14ac:dyDescent="0.2">
      <c r="A207" s="54" t="s">
        <v>128</v>
      </c>
      <c r="B207" s="64" t="s">
        <v>50</v>
      </c>
      <c r="C207" s="54">
        <v>55851.646000000001</v>
      </c>
      <c r="D207" s="54">
        <v>4.0000000000000002E-4</v>
      </c>
      <c r="E207" s="38">
        <f t="shared" si="48"/>
        <v>30081.921475639399</v>
      </c>
      <c r="F207" s="1">
        <f t="shared" si="49"/>
        <v>30082</v>
      </c>
      <c r="G207" s="1">
        <f t="shared" ref="G207:G216" si="60">+C207-(C$7+F207*C$8)</f>
        <v>-2.6850399997783825E-2</v>
      </c>
      <c r="K207" s="1">
        <f t="shared" ref="K207:K216" si="61">G207</f>
        <v>-2.6850399997783825E-2</v>
      </c>
      <c r="O207" s="1">
        <f t="shared" ca="1" si="47"/>
        <v>-2.5170417598403785E-2</v>
      </c>
      <c r="P207" s="39">
        <f t="shared" ref="P207:P216" si="62">+D$11+D$12*G207+D$13*G207^2</f>
        <v>-0.16354185367186239</v>
      </c>
      <c r="Q207" s="132">
        <f t="shared" si="51"/>
        <v>40833.146000000001</v>
      </c>
      <c r="R207" s="40"/>
      <c r="S207" s="39">
        <f t="shared" ref="S207:S216" si="63">+(P207-G207)^2</f>
        <v>1.8684553507532765E-2</v>
      </c>
      <c r="T207" s="1">
        <v>1</v>
      </c>
      <c r="U207" s="3">
        <f t="shared" ref="U207:U216" si="64">+T207*S207</f>
        <v>1.8684553507532765E-2</v>
      </c>
      <c r="V207" s="1" t="e">
        <f>VLOOKUP(C207,Sheet2!C$11:E$80,3,FALSE)</f>
        <v>#N/A</v>
      </c>
    </row>
    <row r="208" spans="1:22" x14ac:dyDescent="0.2">
      <c r="A208" s="57" t="s">
        <v>129</v>
      </c>
      <c r="B208" s="44" t="s">
        <v>56</v>
      </c>
      <c r="C208" s="45">
        <v>56203.6711</v>
      </c>
      <c r="D208" s="45">
        <v>4.0000000000000002E-4</v>
      </c>
      <c r="E208" s="38">
        <f t="shared" si="48"/>
        <v>31111.42367662835</v>
      </c>
      <c r="F208" s="1">
        <f t="shared" si="49"/>
        <v>31111.5</v>
      </c>
      <c r="G208" s="1">
        <f t="shared" si="60"/>
        <v>-2.6097799993294757E-2</v>
      </c>
      <c r="K208" s="1">
        <f t="shared" si="61"/>
        <v>-2.6097799993294757E-2</v>
      </c>
      <c r="O208" s="1">
        <f t="shared" ca="1" si="47"/>
        <v>-2.4556726318331692E-2</v>
      </c>
      <c r="P208" s="39">
        <f t="shared" si="62"/>
        <v>-0.16354184675359926</v>
      </c>
      <c r="Q208" s="132">
        <f t="shared" si="51"/>
        <v>41185.1711</v>
      </c>
      <c r="R208" s="40"/>
      <c r="S208" s="39">
        <f t="shared" si="63"/>
        <v>1.8890865989848769E-2</v>
      </c>
      <c r="T208" s="1">
        <v>1</v>
      </c>
      <c r="U208" s="3">
        <f t="shared" si="64"/>
        <v>1.8890865989848769E-2</v>
      </c>
      <c r="V208" s="1" t="e">
        <f>VLOOKUP(C208,Sheet2!C$11:E$80,3,FALSE)</f>
        <v>#N/A</v>
      </c>
    </row>
    <row r="209" spans="1:22" x14ac:dyDescent="0.2">
      <c r="A209" s="104" t="s">
        <v>127</v>
      </c>
      <c r="B209" s="119" t="s">
        <v>50</v>
      </c>
      <c r="C209" s="105">
        <v>56506.457060000001</v>
      </c>
      <c r="D209" s="105">
        <v>2.9999999999999997E-4</v>
      </c>
      <c r="E209" s="38">
        <f t="shared" si="48"/>
        <v>31996.92534184641</v>
      </c>
      <c r="F209" s="1">
        <f t="shared" si="49"/>
        <v>31997</v>
      </c>
      <c r="G209" s="1">
        <f t="shared" si="60"/>
        <v>-2.552839999407297E-2</v>
      </c>
      <c r="K209" s="1">
        <f t="shared" si="61"/>
        <v>-2.552839999407297E-2</v>
      </c>
      <c r="O209" s="1">
        <f t="shared" ca="1" si="47"/>
        <v>-2.4028874323670363E-2</v>
      </c>
      <c r="P209" s="39">
        <f t="shared" si="62"/>
        <v>-0.16354184151939927</v>
      </c>
      <c r="Q209" s="132">
        <f t="shared" si="51"/>
        <v>41487.957060000001</v>
      </c>
      <c r="R209" s="40"/>
      <c r="S209" s="39">
        <f t="shared" si="63"/>
        <v>1.904771004166466E-2</v>
      </c>
      <c r="T209" s="1">
        <v>1</v>
      </c>
      <c r="U209" s="3">
        <f t="shared" si="64"/>
        <v>1.904771004166466E-2</v>
      </c>
      <c r="V209" s="1" t="e">
        <f>VLOOKUP(C209,Sheet2!C$11:E$80,3,FALSE)</f>
        <v>#N/A</v>
      </c>
    </row>
    <row r="210" spans="1:22" x14ac:dyDescent="0.2">
      <c r="A210" s="104" t="s">
        <v>127</v>
      </c>
      <c r="B210" s="119" t="s">
        <v>50</v>
      </c>
      <c r="C210" s="105">
        <v>56506.457170000001</v>
      </c>
      <c r="D210" s="105">
        <v>2.0000000000000001E-4</v>
      </c>
      <c r="E210" s="38">
        <f t="shared" si="48"/>
        <v>31996.925663542912</v>
      </c>
      <c r="F210" s="1">
        <f t="shared" si="49"/>
        <v>31997</v>
      </c>
      <c r="G210" s="1">
        <f t="shared" si="60"/>
        <v>-2.5418399993213825E-2</v>
      </c>
      <c r="K210" s="1">
        <f t="shared" si="61"/>
        <v>-2.5418399993213825E-2</v>
      </c>
      <c r="O210" s="1">
        <f t="shared" ca="1" si="47"/>
        <v>-2.4028874323670363E-2</v>
      </c>
      <c r="P210" s="39">
        <f t="shared" si="62"/>
        <v>-0.16354184050822615</v>
      </c>
      <c r="Q210" s="132">
        <f t="shared" si="51"/>
        <v>41487.957170000001</v>
      </c>
      <c r="R210" s="40"/>
      <c r="S210" s="39">
        <f t="shared" si="63"/>
        <v>1.9078084819704147E-2</v>
      </c>
      <c r="T210" s="1">
        <v>1</v>
      </c>
      <c r="U210" s="3">
        <f t="shared" si="64"/>
        <v>1.9078084819704147E-2</v>
      </c>
      <c r="V210" s="1" t="e">
        <f>VLOOKUP(C210,Sheet2!C$11:E$80,3,FALSE)</f>
        <v>#N/A</v>
      </c>
    </row>
    <row r="211" spans="1:22" x14ac:dyDescent="0.2">
      <c r="A211" s="104" t="s">
        <v>127</v>
      </c>
      <c r="B211" s="119" t="s">
        <v>50</v>
      </c>
      <c r="C211" s="105">
        <v>56506.457170000001</v>
      </c>
      <c r="D211" s="105">
        <v>2.0000000000000001E-4</v>
      </c>
      <c r="E211" s="38">
        <f t="shared" si="48"/>
        <v>31996.925663542912</v>
      </c>
      <c r="F211" s="1">
        <f t="shared" si="49"/>
        <v>31997</v>
      </c>
      <c r="G211" s="1">
        <f t="shared" si="60"/>
        <v>-2.5418399993213825E-2</v>
      </c>
      <c r="K211" s="1">
        <f t="shared" si="61"/>
        <v>-2.5418399993213825E-2</v>
      </c>
      <c r="O211" s="1">
        <f t="shared" ca="1" si="47"/>
        <v>-2.4028874323670363E-2</v>
      </c>
      <c r="P211" s="39">
        <f t="shared" si="62"/>
        <v>-0.16354184050822615</v>
      </c>
      <c r="Q211" s="132">
        <f t="shared" si="51"/>
        <v>41487.957170000001</v>
      </c>
      <c r="R211" s="40"/>
      <c r="S211" s="39">
        <f t="shared" si="63"/>
        <v>1.9078084819704147E-2</v>
      </c>
      <c r="T211" s="1">
        <v>1</v>
      </c>
      <c r="U211" s="3">
        <f t="shared" si="64"/>
        <v>1.9078084819704147E-2</v>
      </c>
      <c r="V211" s="1" t="e">
        <f>VLOOKUP(C211,Sheet2!C$11:E$80,3,FALSE)</f>
        <v>#N/A</v>
      </c>
    </row>
    <row r="212" spans="1:22" x14ac:dyDescent="0.2">
      <c r="A212" s="65" t="s">
        <v>130</v>
      </c>
      <c r="B212" s="66" t="s">
        <v>50</v>
      </c>
      <c r="C212" s="67">
        <v>57297.530700000003</v>
      </c>
      <c r="D212" s="67">
        <v>6.9999999999999999E-4</v>
      </c>
      <c r="E212" s="38">
        <f>+(C212-C$7)/C$8</f>
        <v>34310.43097972378</v>
      </c>
      <c r="F212" s="1">
        <f>ROUND(2*E212,0)/2</f>
        <v>34310.5</v>
      </c>
      <c r="G212" s="1">
        <f t="shared" si="60"/>
        <v>-2.3600599990459159E-2</v>
      </c>
      <c r="K212" s="1">
        <f t="shared" si="61"/>
        <v>-2.3600599990459159E-2</v>
      </c>
      <c r="O212" s="1">
        <f ca="1">+C$11+C$12*$F212</f>
        <v>-2.2649782748685628E-2</v>
      </c>
      <c r="P212" s="39">
        <f t="shared" si="62"/>
        <v>-0.1635418237981307</v>
      </c>
      <c r="Q212" s="132">
        <f>+C212-15018.5</f>
        <v>42279.030700000003</v>
      </c>
      <c r="R212" s="40"/>
      <c r="S212" s="39">
        <f t="shared" si="63"/>
        <v>1.9583546120788817E-2</v>
      </c>
      <c r="T212" s="1">
        <v>1</v>
      </c>
      <c r="U212" s="3">
        <f t="shared" si="64"/>
        <v>1.9583546120788817E-2</v>
      </c>
      <c r="V212" s="1" t="e">
        <f>VLOOKUP(C212,Sheet2!C$11:E$80,3,FALSE)</f>
        <v>#N/A</v>
      </c>
    </row>
    <row r="213" spans="1:22" x14ac:dyDescent="0.2">
      <c r="A213" s="68" t="s">
        <v>131</v>
      </c>
      <c r="B213" s="69" t="s">
        <v>50</v>
      </c>
      <c r="C213" s="70">
        <v>57692.298060000001</v>
      </c>
      <c r="D213" s="70">
        <v>1E-4</v>
      </c>
      <c r="E213" s="38">
        <f>+(C213-C$7)/C$8</f>
        <v>35464.933502409229</v>
      </c>
      <c r="F213" s="1">
        <f>ROUND(2*E213,0)/2</f>
        <v>35465</v>
      </c>
      <c r="G213" s="1">
        <f t="shared" si="60"/>
        <v>-2.2737999999662861E-2</v>
      </c>
      <c r="K213" s="1">
        <f t="shared" si="61"/>
        <v>-2.2737999999662861E-2</v>
      </c>
      <c r="O213" s="1">
        <f ca="1">+C$11+C$12*$F213</f>
        <v>-2.1961578200027802E-2</v>
      </c>
      <c r="P213" s="39">
        <f t="shared" si="62"/>
        <v>-0.1635418158686954</v>
      </c>
      <c r="Q213" s="132">
        <f>+C213-15018.5</f>
        <v>42673.798060000001</v>
      </c>
      <c r="R213" s="40"/>
      <c r="S213" s="39">
        <f t="shared" si="63"/>
        <v>1.982571456328042E-2</v>
      </c>
      <c r="T213" s="1">
        <v>1</v>
      </c>
      <c r="U213" s="3">
        <f t="shared" si="64"/>
        <v>1.982571456328042E-2</v>
      </c>
      <c r="V213" s="1" t="e">
        <f>VLOOKUP(C213,Sheet2!C$11:E$80,3,FALSE)</f>
        <v>#N/A</v>
      </c>
    </row>
    <row r="214" spans="1:22" x14ac:dyDescent="0.2">
      <c r="A214" s="68" t="s">
        <v>131</v>
      </c>
      <c r="B214" s="69" t="s">
        <v>50</v>
      </c>
      <c r="C214" s="70">
        <v>57707.343650000003</v>
      </c>
      <c r="D214" s="70">
        <v>2.0000000000000001E-4</v>
      </c>
      <c r="E214" s="38">
        <f>+(C214-C$7)/C$8</f>
        <v>35508.934535347442</v>
      </c>
      <c r="F214" s="1">
        <f>ROUND(2*E214,0)/2</f>
        <v>35509</v>
      </c>
      <c r="G214" s="1">
        <f t="shared" si="60"/>
        <v>-2.2384799995052163E-2</v>
      </c>
      <c r="K214" s="1">
        <f t="shared" si="61"/>
        <v>-2.2384799995052163E-2</v>
      </c>
      <c r="O214" s="1">
        <f ca="1">+C$11+C$12*$F214</f>
        <v>-2.1935349529485622E-2</v>
      </c>
      <c r="P214" s="39">
        <f t="shared" si="62"/>
        <v>-0.16354181262191061</v>
      </c>
      <c r="Q214" s="132">
        <f>+C214-15018.5</f>
        <v>42688.843650000003</v>
      </c>
      <c r="R214" s="40"/>
      <c r="S214" s="39">
        <f t="shared" si="63"/>
        <v>1.9925302213739077E-2</v>
      </c>
      <c r="T214" s="1">
        <v>1</v>
      </c>
      <c r="U214" s="3">
        <f t="shared" si="64"/>
        <v>1.9925302213739077E-2</v>
      </c>
      <c r="V214" s="1" t="e">
        <f>VLOOKUP(C214,Sheet2!C$11:E$80,3,FALSE)</f>
        <v>#N/A</v>
      </c>
    </row>
    <row r="215" spans="1:22" x14ac:dyDescent="0.2">
      <c r="A215" s="71" t="s">
        <v>132</v>
      </c>
      <c r="B215" s="72" t="s">
        <v>50</v>
      </c>
      <c r="C215" s="73">
        <v>58026.371389999986</v>
      </c>
      <c r="D215" s="73">
        <v>1E-4</v>
      </c>
      <c r="E215" s="38">
        <f>+(C215-C$7)/C$8</f>
        <v>36441.935507455724</v>
      </c>
      <c r="F215" s="1">
        <f>ROUND(2*E215,0)/2</f>
        <v>36442</v>
      </c>
      <c r="G215" s="1">
        <f t="shared" si="60"/>
        <v>-2.2052400010579731E-2</v>
      </c>
      <c r="K215" s="1">
        <f t="shared" si="61"/>
        <v>-2.2052400010579731E-2</v>
      </c>
      <c r="O215" s="1">
        <f ca="1">+C$11+C$12*$F215</f>
        <v>-2.1379182492761717E-2</v>
      </c>
      <c r="P215" s="39">
        <f t="shared" si="62"/>
        <v>-0.16354180956632969</v>
      </c>
      <c r="Q215" s="132">
        <f>+C215-15018.5</f>
        <v>43007.871389999986</v>
      </c>
      <c r="R215" s="40"/>
      <c r="S215" s="39">
        <f t="shared" si="63"/>
        <v>2.0019253016434747E-2</v>
      </c>
      <c r="T215" s="1">
        <v>1</v>
      </c>
      <c r="U215" s="3">
        <f t="shared" si="64"/>
        <v>2.0019253016434747E-2</v>
      </c>
      <c r="V215" s="1" t="e">
        <f>VLOOKUP(C215,Sheet2!C$11:E$80,3,FALSE)</f>
        <v>#N/A</v>
      </c>
    </row>
    <row r="216" spans="1:22" x14ac:dyDescent="0.2">
      <c r="A216" s="131" t="s">
        <v>700</v>
      </c>
      <c r="B216" s="119" t="s">
        <v>50</v>
      </c>
      <c r="C216" s="105">
        <v>58729.741650999997</v>
      </c>
      <c r="D216" s="105">
        <v>1.03E-4</v>
      </c>
      <c r="E216" s="38">
        <f>+(C216-C$7)/C$8</f>
        <v>38498.951418564582</v>
      </c>
      <c r="F216" s="1">
        <f>ROUND(2*E216,0)/2</f>
        <v>38499</v>
      </c>
      <c r="G216" s="1">
        <f t="shared" si="60"/>
        <v>-1.6611799997917842E-2</v>
      </c>
      <c r="K216" s="1">
        <f t="shared" si="61"/>
        <v>-1.6611799997917842E-2</v>
      </c>
      <c r="O216" s="1">
        <f ca="1">+C$11+C$12*$F216</f>
        <v>-2.0152992144914901E-2</v>
      </c>
      <c r="P216" s="39">
        <f t="shared" si="62"/>
        <v>-0.16354175955371575</v>
      </c>
      <c r="Q216" s="132">
        <f>+C216-15018.5</f>
        <v>43711.241650999997</v>
      </c>
      <c r="R216" s="40"/>
      <c r="S216" s="39">
        <f t="shared" si="63"/>
        <v>2.1588413015068409E-2</v>
      </c>
      <c r="T216" s="1">
        <v>1</v>
      </c>
      <c r="U216" s="3">
        <f t="shared" si="64"/>
        <v>2.1588413015068409E-2</v>
      </c>
      <c r="V216" s="1" t="e">
        <f>VLOOKUP(C216,Sheet2!C$11:E$80,3,FALSE)</f>
        <v>#N/A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opLeftCell="A130" workbookViewId="0">
      <selection activeCell="A178" sqref="A140:D178"/>
    </sheetView>
  </sheetViews>
  <sheetFormatPr defaultRowHeight="12.75" x14ac:dyDescent="0.2"/>
  <cols>
    <col min="1" max="1" width="16" style="3" customWidth="1"/>
    <col min="2" max="2" width="5.5703125" style="1" customWidth="1"/>
    <col min="3" max="3" width="14.140625" style="1" customWidth="1"/>
    <col min="4" max="4" width="10.28515625" style="3" customWidth="1"/>
    <col min="5" max="5" width="19.140625" style="3" customWidth="1"/>
    <col min="6" max="8" width="23.5703125" style="1" customWidth="1"/>
  </cols>
  <sheetData>
    <row r="1" spans="1:11" ht="18" x14ac:dyDescent="0.25">
      <c r="A1" s="120" t="s">
        <v>223</v>
      </c>
    </row>
    <row r="3" spans="1:11" x14ac:dyDescent="0.2">
      <c r="A3" s="121" t="s">
        <v>224</v>
      </c>
    </row>
    <row r="8" spans="1:11" s="123" customFormat="1" ht="12.75" customHeight="1" x14ac:dyDescent="0.2">
      <c r="A8" s="122"/>
      <c r="D8" s="122"/>
      <c r="E8" s="122"/>
    </row>
    <row r="9" spans="1:11" s="123" customFormat="1" ht="12.75" customHeight="1" x14ac:dyDescent="0.2">
      <c r="A9" s="122"/>
      <c r="D9" s="122"/>
      <c r="E9" s="122"/>
    </row>
    <row r="10" spans="1:11" s="123" customFormat="1" ht="12.75" customHeight="1" x14ac:dyDescent="0.2">
      <c r="A10" s="122"/>
      <c r="D10" s="122"/>
      <c r="E10" s="122"/>
    </row>
    <row r="11" spans="1:11" s="123" customFormat="1" ht="12.75" customHeight="1" x14ac:dyDescent="0.2">
      <c r="A11" s="124" t="s">
        <v>225</v>
      </c>
      <c r="B11" s="125" t="s">
        <v>56</v>
      </c>
      <c r="C11" s="125">
        <v>41900.464</v>
      </c>
      <c r="D11" s="124" t="s">
        <v>55</v>
      </c>
      <c r="E11" s="124">
        <f>VLOOKUP(C11,'Active 1'!C$21:E$192,3,FALSE)</f>
        <v>-10718.50035620575</v>
      </c>
      <c r="F11" s="126" t="s">
        <v>226</v>
      </c>
      <c r="G11" s="125">
        <v>-10718.5</v>
      </c>
      <c r="H11" s="125" t="s">
        <v>227</v>
      </c>
      <c r="J11" s="126"/>
      <c r="K11" s="127" t="s">
        <v>228</v>
      </c>
    </row>
    <row r="12" spans="1:11" s="123" customFormat="1" ht="12.75" customHeight="1" x14ac:dyDescent="0.2">
      <c r="A12" s="124" t="s">
        <v>225</v>
      </c>
      <c r="B12" s="125" t="s">
        <v>56</v>
      </c>
      <c r="C12" s="125">
        <v>41901.481</v>
      </c>
      <c r="D12" s="124" t="s">
        <v>55</v>
      </c>
      <c r="E12" s="124">
        <f>VLOOKUP(C12,'Active 1'!C$21:E$192,3,FALSE)</f>
        <v>-10715.52612585</v>
      </c>
      <c r="F12" s="126" t="s">
        <v>229</v>
      </c>
      <c r="G12" s="125">
        <v>-10715.5</v>
      </c>
      <c r="H12" s="125" t="s">
        <v>230</v>
      </c>
      <c r="J12" s="126"/>
      <c r="K12" s="127" t="s">
        <v>228</v>
      </c>
    </row>
    <row r="13" spans="1:11" s="123" customFormat="1" ht="12.75" customHeight="1" x14ac:dyDescent="0.2">
      <c r="A13" s="124" t="s">
        <v>231</v>
      </c>
      <c r="B13" s="125" t="s">
        <v>50</v>
      </c>
      <c r="C13" s="125">
        <v>42402.267999999996</v>
      </c>
      <c r="D13" s="124" t="s">
        <v>55</v>
      </c>
      <c r="E13" s="124">
        <f>VLOOKUP(C13,'Active 1'!C$21:E$192,3,FALSE)</f>
        <v>-9250.9677215582269</v>
      </c>
      <c r="F13" s="126" t="s">
        <v>232</v>
      </c>
      <c r="G13" s="125">
        <v>-9251</v>
      </c>
      <c r="H13" s="125" t="s">
        <v>233</v>
      </c>
      <c r="J13" s="126"/>
      <c r="K13" s="127" t="s">
        <v>228</v>
      </c>
    </row>
    <row r="14" spans="1:11" s="123" customFormat="1" ht="12.75" customHeight="1" x14ac:dyDescent="0.2">
      <c r="A14" s="124" t="s">
        <v>231</v>
      </c>
      <c r="B14" s="125" t="s">
        <v>50</v>
      </c>
      <c r="C14" s="125">
        <v>42403.303999999996</v>
      </c>
      <c r="D14" s="124" t="s">
        <v>55</v>
      </c>
      <c r="E14" s="124">
        <f>VLOOKUP(C14,'Active 1'!C$21:E$192,3,FALSE)</f>
        <v>-9247.937925443619</v>
      </c>
      <c r="F14" s="126" t="s">
        <v>234</v>
      </c>
      <c r="G14" s="125">
        <v>-9248</v>
      </c>
      <c r="H14" s="125" t="s">
        <v>235</v>
      </c>
      <c r="J14" s="126"/>
      <c r="K14" s="127" t="s">
        <v>228</v>
      </c>
    </row>
    <row r="15" spans="1:11" s="123" customFormat="1" ht="12.75" customHeight="1" x14ac:dyDescent="0.2">
      <c r="A15" s="124" t="s">
        <v>231</v>
      </c>
      <c r="B15" s="125" t="s">
        <v>50</v>
      </c>
      <c r="C15" s="125">
        <v>42414.235000000001</v>
      </c>
      <c r="D15" s="124" t="s">
        <v>55</v>
      </c>
      <c r="E15" s="124">
        <f>VLOOKUP(C15,'Active 1'!C$21:E$192,3,FALSE)</f>
        <v>-9215.9700670181428</v>
      </c>
      <c r="F15" s="126" t="s">
        <v>236</v>
      </c>
      <c r="G15" s="125">
        <v>-9216</v>
      </c>
      <c r="H15" s="125" t="s">
        <v>237</v>
      </c>
      <c r="J15" s="126"/>
      <c r="K15" s="127" t="s">
        <v>228</v>
      </c>
    </row>
    <row r="16" spans="1:11" s="123" customFormat="1" ht="12.75" customHeight="1" x14ac:dyDescent="0.2">
      <c r="A16" s="124" t="s">
        <v>231</v>
      </c>
      <c r="B16" s="125" t="s">
        <v>50</v>
      </c>
      <c r="C16" s="125">
        <v>42417.311999999998</v>
      </c>
      <c r="D16" s="124" t="s">
        <v>55</v>
      </c>
      <c r="E16" s="124">
        <f>VLOOKUP(C16,'Active 1'!C$21:E$192,3,FALSE)</f>
        <v>-9206.9713385966734</v>
      </c>
      <c r="F16" s="126" t="s">
        <v>238</v>
      </c>
      <c r="G16" s="125">
        <v>-9207</v>
      </c>
      <c r="H16" s="125" t="s">
        <v>237</v>
      </c>
      <c r="J16" s="126"/>
      <c r="K16" s="127" t="s">
        <v>228</v>
      </c>
    </row>
    <row r="17" spans="1:11" s="123" customFormat="1" ht="12.75" customHeight="1" x14ac:dyDescent="0.2">
      <c r="A17" s="124" t="s">
        <v>231</v>
      </c>
      <c r="B17" s="125" t="s">
        <v>56</v>
      </c>
      <c r="C17" s="125">
        <v>42424.305999999997</v>
      </c>
      <c r="D17" s="124" t="s">
        <v>55</v>
      </c>
      <c r="E17" s="124">
        <f>VLOOKUP(C17,'Active 1'!C$21:E$192,3,FALSE)</f>
        <v>-9186.5172903094481</v>
      </c>
      <c r="F17" s="126" t="s">
        <v>239</v>
      </c>
      <c r="G17" s="125">
        <v>-9186.5</v>
      </c>
      <c r="H17" s="125" t="s">
        <v>240</v>
      </c>
      <c r="J17" s="126"/>
      <c r="K17" s="127" t="s">
        <v>228</v>
      </c>
    </row>
    <row r="18" spans="1:11" s="123" customFormat="1" ht="12.75" customHeight="1" x14ac:dyDescent="0.2">
      <c r="A18" s="124" t="s">
        <v>231</v>
      </c>
      <c r="B18" s="125" t="s">
        <v>56</v>
      </c>
      <c r="C18" s="125">
        <v>42435.271999999997</v>
      </c>
      <c r="D18" s="124" t="s">
        <v>55</v>
      </c>
      <c r="E18" s="124">
        <f>VLOOKUP(C18,'Active 1'!C$21:E$192,3,FALSE)</f>
        <v>-9154.4470739071367</v>
      </c>
      <c r="F18" s="126" t="s">
        <v>241</v>
      </c>
      <c r="G18" s="125">
        <v>-9154.5</v>
      </c>
      <c r="H18" s="125" t="s">
        <v>242</v>
      </c>
      <c r="J18" s="126"/>
      <c r="K18" s="127" t="s">
        <v>228</v>
      </c>
    </row>
    <row r="19" spans="1:11" s="123" customFormat="1" ht="12.75" customHeight="1" x14ac:dyDescent="0.2">
      <c r="A19" s="124" t="s">
        <v>243</v>
      </c>
      <c r="B19" s="125" t="s">
        <v>50</v>
      </c>
      <c r="C19" s="125">
        <v>42571.523999999998</v>
      </c>
      <c r="D19" s="124" t="s">
        <v>55</v>
      </c>
      <c r="E19" s="124">
        <f>VLOOKUP(C19,'Active 1'!C$21:E$192,3,FALSE)</f>
        <v>-8755.9762435909252</v>
      </c>
      <c r="F19" s="126" t="s">
        <v>244</v>
      </c>
      <c r="G19" s="125">
        <v>-8756</v>
      </c>
      <c r="H19" s="125" t="s">
        <v>245</v>
      </c>
      <c r="J19" s="126"/>
      <c r="K19" s="127" t="s">
        <v>228</v>
      </c>
    </row>
    <row r="20" spans="1:11" s="123" customFormat="1" ht="12.75" customHeight="1" x14ac:dyDescent="0.2">
      <c r="A20" s="124" t="s">
        <v>243</v>
      </c>
      <c r="B20" s="125" t="s">
        <v>50</v>
      </c>
      <c r="C20" s="125">
        <v>42572.55</v>
      </c>
      <c r="D20" s="124" t="s">
        <v>55</v>
      </c>
      <c r="E20" s="124">
        <f>VLOOKUP(C20,'Active 1'!C$21:E$192,3,FALSE)</f>
        <v>-8752.9756926125428</v>
      </c>
      <c r="F20" s="126" t="s">
        <v>246</v>
      </c>
      <c r="G20" s="125">
        <v>-8753</v>
      </c>
      <c r="H20" s="125" t="s">
        <v>245</v>
      </c>
      <c r="J20" s="126"/>
      <c r="K20" s="127" t="s">
        <v>228</v>
      </c>
    </row>
    <row r="21" spans="1:11" s="123" customFormat="1" ht="12.75" customHeight="1" x14ac:dyDescent="0.2">
      <c r="A21" s="124" t="s">
        <v>243</v>
      </c>
      <c r="B21" s="125" t="s">
        <v>56</v>
      </c>
      <c r="C21" s="125">
        <v>42576.483</v>
      </c>
      <c r="D21" s="124" t="s">
        <v>55</v>
      </c>
      <c r="E21" s="124">
        <f>VLOOKUP(C21,'Active 1'!C$21:E$192,3,FALSE)</f>
        <v>-8741.473580528811</v>
      </c>
      <c r="F21" s="126" t="s">
        <v>247</v>
      </c>
      <c r="G21" s="125">
        <v>-8741.5</v>
      </c>
      <c r="H21" s="125" t="s">
        <v>248</v>
      </c>
      <c r="J21" s="126"/>
      <c r="K21" s="127" t="s">
        <v>228</v>
      </c>
    </row>
    <row r="22" spans="1:11" s="123" customFormat="1" ht="12.75" customHeight="1" x14ac:dyDescent="0.2">
      <c r="A22" s="124" t="s">
        <v>243</v>
      </c>
      <c r="B22" s="125" t="s">
        <v>50</v>
      </c>
      <c r="C22" s="125">
        <v>42596.480000000003</v>
      </c>
      <c r="D22" s="124" t="s">
        <v>55</v>
      </c>
      <c r="E22" s="124">
        <f>VLOOKUP(C22,'Active 1'!C$21:E$192,3,FALSE)</f>
        <v>-8682.9920815868918</v>
      </c>
      <c r="F22" s="126" t="s">
        <v>249</v>
      </c>
      <c r="G22" s="125">
        <v>-8683</v>
      </c>
      <c r="H22" s="125" t="s">
        <v>250</v>
      </c>
      <c r="J22" s="126"/>
      <c r="K22" s="127" t="s">
        <v>228</v>
      </c>
    </row>
    <row r="23" spans="1:11" s="123" customFormat="1" ht="12.75" customHeight="1" x14ac:dyDescent="0.2">
      <c r="A23" s="124" t="s">
        <v>243</v>
      </c>
      <c r="B23" s="125" t="s">
        <v>50</v>
      </c>
      <c r="C23" s="125">
        <v>42597.502</v>
      </c>
      <c r="D23" s="124" t="s">
        <v>55</v>
      </c>
      <c r="E23" s="124">
        <f>VLOOKUP(C23,'Active 1'!C$21:E$192,3,FALSE)</f>
        <v>-8680.0032286630285</v>
      </c>
      <c r="F23" s="126" t="s">
        <v>251</v>
      </c>
      <c r="G23" s="125">
        <v>-8680</v>
      </c>
      <c r="H23" s="125" t="s">
        <v>252</v>
      </c>
      <c r="J23" s="126"/>
      <c r="K23" s="127" t="s">
        <v>228</v>
      </c>
    </row>
    <row r="24" spans="1:11" s="123" customFormat="1" ht="12.75" customHeight="1" x14ac:dyDescent="0.2">
      <c r="A24" s="124" t="s">
        <v>243</v>
      </c>
      <c r="B24" s="125" t="s">
        <v>56</v>
      </c>
      <c r="C24" s="125">
        <v>42638.362000000001</v>
      </c>
      <c r="D24" s="124" t="s">
        <v>55</v>
      </c>
      <c r="E24" s="124">
        <f>VLOOKUP(C24,'Active 1'!C$21:E$192,3,FALSE)</f>
        <v>-8560.507601980702</v>
      </c>
      <c r="F24" s="126" t="s">
        <v>253</v>
      </c>
      <c r="G24" s="125">
        <v>-8560.5</v>
      </c>
      <c r="H24" s="125" t="s">
        <v>254</v>
      </c>
      <c r="J24" s="126"/>
      <c r="K24" s="127" t="s">
        <v>228</v>
      </c>
    </row>
    <row r="25" spans="1:11" s="123" customFormat="1" ht="12.75" customHeight="1" x14ac:dyDescent="0.2">
      <c r="A25" s="124" t="s">
        <v>255</v>
      </c>
      <c r="B25" s="125" t="s">
        <v>50</v>
      </c>
      <c r="C25" s="125">
        <v>42669.311999999998</v>
      </c>
      <c r="D25" s="124" t="s">
        <v>55</v>
      </c>
      <c r="E25" s="124">
        <f>VLOOKUP(C25,'Active 1'!C$21:E$192,3,FALSE)</f>
        <v>-8469.9939053136022</v>
      </c>
      <c r="F25" s="126" t="s">
        <v>256</v>
      </c>
      <c r="G25" s="125">
        <v>-8470</v>
      </c>
      <c r="H25" s="125" t="s">
        <v>257</v>
      </c>
      <c r="J25" s="126"/>
      <c r="K25" s="127" t="s">
        <v>228</v>
      </c>
    </row>
    <row r="26" spans="1:11" s="123" customFormat="1" ht="12.75" customHeight="1" x14ac:dyDescent="0.2">
      <c r="A26" s="124" t="s">
        <v>255</v>
      </c>
      <c r="B26" s="125" t="s">
        <v>50</v>
      </c>
      <c r="C26" s="125">
        <v>42681.286999999997</v>
      </c>
      <c r="D26" s="124" t="s">
        <v>55</v>
      </c>
      <c r="E26" s="124">
        <f>VLOOKUP(C26,'Active 1'!C$21:E$192,3,FALSE)</f>
        <v>-8434.9728546645401</v>
      </c>
      <c r="F26" s="126" t="s">
        <v>258</v>
      </c>
      <c r="G26" s="125">
        <v>-8435</v>
      </c>
      <c r="H26" s="125" t="s">
        <v>248</v>
      </c>
      <c r="J26" s="126"/>
      <c r="K26" s="127" t="s">
        <v>228</v>
      </c>
    </row>
    <row r="27" spans="1:11" s="123" customFormat="1" ht="12.75" customHeight="1" x14ac:dyDescent="0.2">
      <c r="A27" s="124" t="s">
        <v>255</v>
      </c>
      <c r="B27" s="125" t="s">
        <v>50</v>
      </c>
      <c r="C27" s="125">
        <v>42682.303</v>
      </c>
      <c r="D27" s="124" t="s">
        <v>55</v>
      </c>
      <c r="E27" s="124">
        <f>VLOOKUP(C27,'Active 1'!C$21:E$192,3,FALSE)</f>
        <v>-8432.0015488224053</v>
      </c>
      <c r="F27" s="126" t="s">
        <v>259</v>
      </c>
      <c r="G27" s="125">
        <v>-8432</v>
      </c>
      <c r="H27" s="125" t="s">
        <v>252</v>
      </c>
      <c r="J27" s="126"/>
      <c r="K27" s="127" t="s">
        <v>228</v>
      </c>
    </row>
    <row r="28" spans="1:11" s="123" customFormat="1" ht="12.75" customHeight="1" x14ac:dyDescent="0.2">
      <c r="A28" s="124" t="s">
        <v>255</v>
      </c>
      <c r="B28" s="125" t="s">
        <v>56</v>
      </c>
      <c r="C28" s="125">
        <v>42713.245999999999</v>
      </c>
      <c r="D28" s="124" t="s">
        <v>55</v>
      </c>
      <c r="E28" s="124">
        <f>VLOOKUP(C28,'Active 1'!C$21:E$192,3,FALSE)</f>
        <v>-8341.5083237506697</v>
      </c>
      <c r="F28" s="126" t="s">
        <v>260</v>
      </c>
      <c r="G28" s="125">
        <v>-8341.5</v>
      </c>
      <c r="H28" s="125" t="s">
        <v>254</v>
      </c>
      <c r="J28" s="126"/>
      <c r="K28" s="127" t="s">
        <v>228</v>
      </c>
    </row>
    <row r="29" spans="1:11" s="123" customFormat="1" ht="12.75" customHeight="1" x14ac:dyDescent="0.2">
      <c r="A29" s="124" t="s">
        <v>255</v>
      </c>
      <c r="B29" s="125" t="s">
        <v>56</v>
      </c>
      <c r="C29" s="125">
        <v>42740.267999999996</v>
      </c>
      <c r="D29" s="124" t="s">
        <v>55</v>
      </c>
      <c r="E29" s="124">
        <f>VLOOKUP(C29,'Active 1'!C$21:E$192,3,FALSE)</f>
        <v>-8262.4821165991889</v>
      </c>
      <c r="F29" s="126" t="s">
        <v>261</v>
      </c>
      <c r="G29" s="125">
        <v>-8262.5</v>
      </c>
      <c r="H29" s="125" t="s">
        <v>262</v>
      </c>
      <c r="J29" s="126"/>
      <c r="K29" s="127" t="s">
        <v>228</v>
      </c>
    </row>
    <row r="30" spans="1:11" s="123" customFormat="1" ht="12.75" customHeight="1" x14ac:dyDescent="0.2">
      <c r="A30" s="124" t="s">
        <v>263</v>
      </c>
      <c r="B30" s="125" t="s">
        <v>50</v>
      </c>
      <c r="C30" s="125">
        <v>42774.275999999998</v>
      </c>
      <c r="D30" s="124" t="s">
        <v>55</v>
      </c>
      <c r="E30" s="124">
        <f>VLOOKUP(C30,'Active 1'!C$21:E$192,3,FALSE)</f>
        <v>-8163.025257269459</v>
      </c>
      <c r="F30" s="126" t="s">
        <v>264</v>
      </c>
      <c r="G30" s="125">
        <v>-8163</v>
      </c>
      <c r="H30" s="125" t="s">
        <v>230</v>
      </c>
      <c r="J30" s="126"/>
      <c r="K30" s="127" t="s">
        <v>228</v>
      </c>
    </row>
    <row r="31" spans="1:11" s="123" customFormat="1" ht="12.75" customHeight="1" x14ac:dyDescent="0.2">
      <c r="A31" s="124" t="s">
        <v>265</v>
      </c>
      <c r="B31" s="125" t="s">
        <v>56</v>
      </c>
      <c r="C31" s="125">
        <v>42937.557000000001</v>
      </c>
      <c r="D31" s="124" t="s">
        <v>55</v>
      </c>
      <c r="E31" s="124">
        <f>VLOOKUP(C31,'Active 1'!C$21:E$192,3,FALSE)</f>
        <v>-7685.5077482063834</v>
      </c>
      <c r="F31" s="126" t="s">
        <v>266</v>
      </c>
      <c r="G31" s="125">
        <v>-7685.5</v>
      </c>
      <c r="H31" s="125" t="s">
        <v>254</v>
      </c>
      <c r="J31" s="126"/>
      <c r="K31" s="127" t="s">
        <v>228</v>
      </c>
    </row>
    <row r="32" spans="1:11" s="123" customFormat="1" ht="12.75" customHeight="1" x14ac:dyDescent="0.2">
      <c r="A32" s="124" t="s">
        <v>265</v>
      </c>
      <c r="B32" s="125" t="s">
        <v>56</v>
      </c>
      <c r="C32" s="125">
        <v>42950.557999999997</v>
      </c>
      <c r="D32" s="124" t="s">
        <v>55</v>
      </c>
      <c r="E32" s="124">
        <f>VLOOKUP(C32,'Active 1'!C$21:E$192,3,FALSE)</f>
        <v>-7647.48614657896</v>
      </c>
      <c r="F32" s="126" t="s">
        <v>267</v>
      </c>
      <c r="G32" s="125">
        <v>-7647.5</v>
      </c>
      <c r="H32" s="125" t="s">
        <v>268</v>
      </c>
      <c r="J32" s="126"/>
      <c r="K32" s="127" t="s">
        <v>228</v>
      </c>
    </row>
    <row r="33" spans="1:11" s="123" customFormat="1" ht="12.75" customHeight="1" x14ac:dyDescent="0.2">
      <c r="A33" s="124" t="s">
        <v>269</v>
      </c>
      <c r="B33" s="125" t="s">
        <v>50</v>
      </c>
      <c r="C33" s="125">
        <v>42997.582000000002</v>
      </c>
      <c r="D33" s="124" t="s">
        <v>55</v>
      </c>
      <c r="E33" s="124">
        <f>VLOOKUP(C33,'Active 1'!C$21:E$192,3,FALSE)</f>
        <v>-7509.9638179174253</v>
      </c>
      <c r="F33" s="126" t="s">
        <v>270</v>
      </c>
      <c r="G33" s="125">
        <v>-7510</v>
      </c>
      <c r="H33" s="125" t="s">
        <v>271</v>
      </c>
      <c r="J33" s="126"/>
      <c r="K33" s="127" t="s">
        <v>228</v>
      </c>
    </row>
    <row r="34" spans="1:11" s="123" customFormat="1" ht="12.75" customHeight="1" x14ac:dyDescent="0.2">
      <c r="A34" s="124" t="s">
        <v>269</v>
      </c>
      <c r="B34" s="125" t="s">
        <v>50</v>
      </c>
      <c r="C34" s="125">
        <v>43012.601999999999</v>
      </c>
      <c r="D34" s="124" t="s">
        <v>55</v>
      </c>
      <c r="E34" s="124">
        <f>VLOOKUP(C34,'Active 1'!C$21:E$192,3,FALSE)</f>
        <v>-7466.0376232828648</v>
      </c>
      <c r="F34" s="126" t="s">
        <v>272</v>
      </c>
      <c r="G34" s="125">
        <v>-7466</v>
      </c>
      <c r="H34" s="125" t="s">
        <v>273</v>
      </c>
      <c r="J34" s="126"/>
      <c r="K34" s="127" t="s">
        <v>228</v>
      </c>
    </row>
    <row r="35" spans="1:11" s="123" customFormat="1" ht="12.75" customHeight="1" x14ac:dyDescent="0.2">
      <c r="A35" s="124" t="s">
        <v>274</v>
      </c>
      <c r="B35" s="125" t="s">
        <v>56</v>
      </c>
      <c r="C35" s="125">
        <v>43036.374000000003</v>
      </c>
      <c r="D35" s="124" t="s">
        <v>55</v>
      </c>
      <c r="E35" s="124">
        <f>VLOOKUP(C35,'Active 1'!C$21:E$192,3,FALSE)</f>
        <v>-7396.5160854098149</v>
      </c>
      <c r="F35" s="126" t="s">
        <v>275</v>
      </c>
      <c r="G35" s="125">
        <v>-7396.5</v>
      </c>
      <c r="H35" s="125" t="s">
        <v>240</v>
      </c>
      <c r="J35" s="126"/>
      <c r="K35" s="127" t="s">
        <v>228</v>
      </c>
    </row>
    <row r="36" spans="1:11" s="123" customFormat="1" ht="12.75" customHeight="1" x14ac:dyDescent="0.2">
      <c r="A36" s="124" t="s">
        <v>274</v>
      </c>
      <c r="B36" s="125" t="s">
        <v>50</v>
      </c>
      <c r="C36" s="125">
        <v>43040.309000000001</v>
      </c>
      <c r="D36" s="124" t="s">
        <v>55</v>
      </c>
      <c r="E36" s="124">
        <f>VLOOKUP(C36,'Active 1'!C$21:E$192,3,FALSE)</f>
        <v>-7385.0081242988344</v>
      </c>
      <c r="F36" s="126" t="s">
        <v>276</v>
      </c>
      <c r="G36" s="125">
        <v>-7385</v>
      </c>
      <c r="H36" s="125" t="s">
        <v>254</v>
      </c>
      <c r="J36" s="126"/>
      <c r="K36" s="127" t="s">
        <v>228</v>
      </c>
    </row>
    <row r="37" spans="1:11" s="123" customFormat="1" ht="12.75" customHeight="1" x14ac:dyDescent="0.2">
      <c r="A37" s="124" t="s">
        <v>277</v>
      </c>
      <c r="B37" s="125" t="s">
        <v>56</v>
      </c>
      <c r="C37" s="125">
        <v>43393.372000000003</v>
      </c>
      <c r="D37" s="124" t="s">
        <v>55</v>
      </c>
      <c r="E37" s="124">
        <f>VLOOKUP(C37,'Active 1'!C$21:E$192,3,FALSE)</f>
        <v>-6352.4705706193809</v>
      </c>
      <c r="F37" s="126" t="s">
        <v>278</v>
      </c>
      <c r="G37" s="125">
        <v>-6352.5</v>
      </c>
      <c r="H37" s="125" t="s">
        <v>237</v>
      </c>
      <c r="J37" s="126"/>
      <c r="K37" s="127" t="s">
        <v>228</v>
      </c>
    </row>
    <row r="38" spans="1:11" s="123" customFormat="1" ht="12.75" customHeight="1" x14ac:dyDescent="0.2">
      <c r="A38" s="124" t="s">
        <v>277</v>
      </c>
      <c r="B38" s="125" t="s">
        <v>56</v>
      </c>
      <c r="C38" s="125">
        <v>43420.381999999998</v>
      </c>
      <c r="D38" s="124" t="s">
        <v>55</v>
      </c>
      <c r="E38" s="124">
        <f>VLOOKUP(C38,'Active 1'!C$21:E$192,3,FALSE)</f>
        <v>-6273.4794576313971</v>
      </c>
      <c r="F38" s="126" t="s">
        <v>279</v>
      </c>
      <c r="G38" s="125">
        <v>-6273.5</v>
      </c>
      <c r="H38" s="125" t="s">
        <v>280</v>
      </c>
      <c r="J38" s="126"/>
      <c r="K38" s="127" t="s">
        <v>228</v>
      </c>
    </row>
    <row r="39" spans="1:11" s="123" customFormat="1" ht="12.75" customHeight="1" x14ac:dyDescent="0.2">
      <c r="A39" s="124" t="s">
        <v>277</v>
      </c>
      <c r="B39" s="125" t="s">
        <v>50</v>
      </c>
      <c r="C39" s="125">
        <v>43451.32</v>
      </c>
      <c r="D39" s="124" t="s">
        <v>55</v>
      </c>
      <c r="E39" s="124">
        <f>VLOOKUP(C39,'Active 1'!C$21:E$192,3,FALSE)</f>
        <v>-6183.0008551277742</v>
      </c>
      <c r="F39" s="126" t="s">
        <v>281</v>
      </c>
      <c r="G39" s="125">
        <v>-6183</v>
      </c>
      <c r="H39" s="125" t="s">
        <v>227</v>
      </c>
      <c r="J39" s="126"/>
      <c r="K39" s="127" t="s">
        <v>228</v>
      </c>
    </row>
    <row r="40" spans="1:11" s="123" customFormat="1" ht="12.75" customHeight="1" x14ac:dyDescent="0.2">
      <c r="A40" s="124" t="s">
        <v>282</v>
      </c>
      <c r="B40" s="125" t="s">
        <v>56</v>
      </c>
      <c r="C40" s="125">
        <v>43510.307000000001</v>
      </c>
      <c r="D40" s="124" t="s">
        <v>55</v>
      </c>
      <c r="E40" s="124">
        <f>VLOOKUP(C40,'Active 1'!C$21:E$192,3,FALSE)</f>
        <v>-6010.4925699806736</v>
      </c>
      <c r="F40" s="126" t="s">
        <v>283</v>
      </c>
      <c r="G40" s="125">
        <v>-6010.5</v>
      </c>
      <c r="H40" s="125" t="s">
        <v>250</v>
      </c>
      <c r="J40" s="126"/>
      <c r="K40" s="127" t="s">
        <v>228</v>
      </c>
    </row>
    <row r="41" spans="1:11" s="123" customFormat="1" ht="12.75" customHeight="1" x14ac:dyDescent="0.2">
      <c r="A41" s="124" t="s">
        <v>284</v>
      </c>
      <c r="B41" s="125" t="s">
        <v>56</v>
      </c>
      <c r="C41" s="125">
        <v>43703.502999999997</v>
      </c>
      <c r="D41" s="124" t="s">
        <v>55</v>
      </c>
      <c r="E41" s="124">
        <f>VLOOKUP(C41,'Active 1'!C$21:E$192,3,FALSE)</f>
        <v>-5445.4882358514942</v>
      </c>
      <c r="F41" s="126" t="s">
        <v>285</v>
      </c>
      <c r="G41" s="125">
        <v>-5445.5</v>
      </c>
      <c r="H41" s="125" t="s">
        <v>286</v>
      </c>
      <c r="J41" s="126"/>
      <c r="K41" s="127" t="s">
        <v>228</v>
      </c>
    </row>
    <row r="42" spans="1:11" s="123" customFormat="1" ht="12.75" customHeight="1" x14ac:dyDescent="0.2">
      <c r="A42" s="124" t="s">
        <v>284</v>
      </c>
      <c r="B42" s="125" t="s">
        <v>56</v>
      </c>
      <c r="C42" s="125">
        <v>43732.555999999997</v>
      </c>
      <c r="D42" s="124" t="s">
        <v>55</v>
      </c>
      <c r="E42" s="124">
        <f>VLOOKUP(C42,'Active 1'!C$21:E$192,3,FALSE)</f>
        <v>-5360.5223415293785</v>
      </c>
      <c r="F42" s="126" t="s">
        <v>287</v>
      </c>
      <c r="G42" s="125">
        <v>-5360.5</v>
      </c>
      <c r="H42" s="125" t="s">
        <v>288</v>
      </c>
      <c r="J42" s="126"/>
      <c r="K42" s="127" t="s">
        <v>228</v>
      </c>
    </row>
    <row r="43" spans="1:11" s="123" customFormat="1" ht="12.75" customHeight="1" x14ac:dyDescent="0.2">
      <c r="A43" s="124" t="s">
        <v>284</v>
      </c>
      <c r="B43" s="125" t="s">
        <v>50</v>
      </c>
      <c r="C43" s="125">
        <v>43734.438000000002</v>
      </c>
      <c r="D43" s="124" t="s">
        <v>55</v>
      </c>
      <c r="E43" s="124">
        <f>VLOOKUP(C43,'Active 1'!C$21:E$192,3,FALSE)</f>
        <v>-5355.0184068887338</v>
      </c>
      <c r="F43" s="126" t="s">
        <v>289</v>
      </c>
      <c r="G43" s="125">
        <v>-5355</v>
      </c>
      <c r="H43" s="125" t="s">
        <v>240</v>
      </c>
      <c r="J43" s="126"/>
      <c r="K43" s="127" t="s">
        <v>228</v>
      </c>
    </row>
    <row r="44" spans="1:11" s="123" customFormat="1" ht="12.75" customHeight="1" x14ac:dyDescent="0.2">
      <c r="A44" s="124" t="s">
        <v>284</v>
      </c>
      <c r="B44" s="125" t="s">
        <v>50</v>
      </c>
      <c r="C44" s="125">
        <v>43746.413999999997</v>
      </c>
      <c r="D44" s="124" t="s">
        <v>55</v>
      </c>
      <c r="E44" s="124">
        <f>VLOOKUP(C44,'Active 1'!C$21:E$192,3,FALSE)</f>
        <v>-5319.9944317260579</v>
      </c>
      <c r="F44" s="126" t="s">
        <v>290</v>
      </c>
      <c r="G44" s="125">
        <v>-5320</v>
      </c>
      <c r="H44" s="125" t="s">
        <v>257</v>
      </c>
      <c r="J44" s="126"/>
      <c r="K44" s="127" t="s">
        <v>228</v>
      </c>
    </row>
    <row r="45" spans="1:11" s="123" customFormat="1" ht="12.75" customHeight="1" x14ac:dyDescent="0.2">
      <c r="A45" s="124" t="s">
        <v>291</v>
      </c>
      <c r="B45" s="125" t="s">
        <v>50</v>
      </c>
      <c r="C45" s="125">
        <v>43833.256999999998</v>
      </c>
      <c r="D45" s="124" t="s">
        <v>55</v>
      </c>
      <c r="E45" s="124">
        <f>VLOOKUP(C45,'Active 1'!C$21:E$192,3,FALSE)</f>
        <v>-5066.0208950649376</v>
      </c>
      <c r="F45" s="126" t="s">
        <v>292</v>
      </c>
      <c r="G45" s="125">
        <v>-5066</v>
      </c>
      <c r="H45" s="125" t="s">
        <v>293</v>
      </c>
      <c r="J45" s="126"/>
      <c r="K45" s="127" t="s">
        <v>228</v>
      </c>
    </row>
    <row r="46" spans="1:11" s="123" customFormat="1" ht="12.75" customHeight="1" x14ac:dyDescent="0.2">
      <c r="A46" s="124" t="s">
        <v>294</v>
      </c>
      <c r="B46" s="125" t="s">
        <v>50</v>
      </c>
      <c r="C46" s="125">
        <v>43845.23</v>
      </c>
      <c r="D46" s="124" t="s">
        <v>55</v>
      </c>
      <c r="E46" s="124">
        <f>VLOOKUP(C46,'Active 1'!C$21:E$192,3,FALSE)</f>
        <v>-5031.0056934431032</v>
      </c>
      <c r="F46" s="126" t="s">
        <v>295</v>
      </c>
      <c r="G46" s="125">
        <v>-5031</v>
      </c>
      <c r="H46" s="125" t="s">
        <v>296</v>
      </c>
      <c r="J46" s="126"/>
      <c r="K46" s="127" t="s">
        <v>228</v>
      </c>
    </row>
    <row r="47" spans="1:11" s="123" customFormat="1" ht="12.75" customHeight="1" x14ac:dyDescent="0.2">
      <c r="A47" s="124" t="s">
        <v>297</v>
      </c>
      <c r="B47" s="125" t="s">
        <v>50</v>
      </c>
      <c r="C47" s="125">
        <v>44028.508999999998</v>
      </c>
      <c r="D47" s="124" t="s">
        <v>55</v>
      </c>
      <c r="E47" s="124">
        <f>VLOOKUP(C47,'Active 1'!C$21:E$192,3,FALSE)</f>
        <v>-4495.0037609245155</v>
      </c>
      <c r="F47" s="126" t="s">
        <v>298</v>
      </c>
      <c r="G47" s="125">
        <v>-4495</v>
      </c>
      <c r="H47" s="125" t="s">
        <v>252</v>
      </c>
      <c r="J47" s="126"/>
      <c r="K47" s="127" t="s">
        <v>228</v>
      </c>
    </row>
    <row r="48" spans="1:11" s="123" customFormat="1" ht="12.75" customHeight="1" x14ac:dyDescent="0.2">
      <c r="A48" s="124" t="s">
        <v>299</v>
      </c>
      <c r="B48" s="125" t="s">
        <v>50</v>
      </c>
      <c r="C48" s="125">
        <v>44133.493000000002</v>
      </c>
      <c r="D48" s="124" t="s">
        <v>55</v>
      </c>
      <c r="E48" s="124">
        <f>VLOOKUP(C48,'Active 1'!C$21:E$192,3,FALSE)</f>
        <v>-4187.9766226078773</v>
      </c>
      <c r="F48" s="126" t="s">
        <v>300</v>
      </c>
      <c r="G48" s="125">
        <v>-4188</v>
      </c>
      <c r="H48" s="125" t="s">
        <v>245</v>
      </c>
      <c r="J48" s="126"/>
      <c r="K48" s="127" t="s">
        <v>228</v>
      </c>
    </row>
    <row r="49" spans="1:11" s="123" customFormat="1" ht="12.75" customHeight="1" x14ac:dyDescent="0.2">
      <c r="A49" s="124" t="s">
        <v>299</v>
      </c>
      <c r="B49" s="125" t="s">
        <v>56</v>
      </c>
      <c r="C49" s="125">
        <v>44135.383000000002</v>
      </c>
      <c r="D49" s="124" t="s">
        <v>55</v>
      </c>
      <c r="E49" s="124">
        <f>VLOOKUP(C49,'Active 1'!C$21:E$192,3,FALSE)</f>
        <v>-4182.4492918582555</v>
      </c>
      <c r="F49" s="126" t="s">
        <v>301</v>
      </c>
      <c r="G49" s="125">
        <v>-4182.5</v>
      </c>
      <c r="H49" s="125" t="s">
        <v>302</v>
      </c>
      <c r="J49" s="126"/>
      <c r="K49" s="127" t="s">
        <v>228</v>
      </c>
    </row>
    <row r="50" spans="1:11" s="123" customFormat="1" ht="12.75" customHeight="1" x14ac:dyDescent="0.2">
      <c r="A50" s="124" t="s">
        <v>299</v>
      </c>
      <c r="B50" s="125" t="s">
        <v>50</v>
      </c>
      <c r="C50" s="125">
        <v>44194.345999999998</v>
      </c>
      <c r="D50" s="124" t="s">
        <v>55</v>
      </c>
      <c r="E50" s="124">
        <f>VLOOKUP(C50,'Active 1'!C$21:E$192,3,FALSE)</f>
        <v>-4010.0111950381493</v>
      </c>
      <c r="F50" s="126" t="s">
        <v>303</v>
      </c>
      <c r="G50" s="125">
        <v>-4010</v>
      </c>
      <c r="H50" s="125" t="s">
        <v>304</v>
      </c>
      <c r="J50" s="126"/>
      <c r="K50" s="127" t="s">
        <v>228</v>
      </c>
    </row>
    <row r="51" spans="1:11" s="123" customFormat="1" ht="12.75" customHeight="1" x14ac:dyDescent="0.2">
      <c r="A51" s="124" t="s">
        <v>305</v>
      </c>
      <c r="B51" s="125" t="s">
        <v>50</v>
      </c>
      <c r="C51" s="125">
        <v>44375.565000000002</v>
      </c>
      <c r="D51" s="124" t="s">
        <v>55</v>
      </c>
      <c r="E51" s="124">
        <f>VLOOKUP(C51,'Active 1'!C$21:E$192,3,FALSE)</f>
        <v>-3480.0337605852596</v>
      </c>
      <c r="F51" s="126" t="s">
        <v>306</v>
      </c>
      <c r="G51" s="125">
        <v>-3480</v>
      </c>
      <c r="H51" s="125" t="s">
        <v>307</v>
      </c>
      <c r="J51" s="126"/>
      <c r="K51" s="127" t="s">
        <v>228</v>
      </c>
    </row>
    <row r="52" spans="1:11" s="123" customFormat="1" ht="12.75" customHeight="1" x14ac:dyDescent="0.2">
      <c r="A52" s="124" t="s">
        <v>308</v>
      </c>
      <c r="B52" s="125" t="s">
        <v>50</v>
      </c>
      <c r="C52" s="125">
        <v>44516.451999999997</v>
      </c>
      <c r="D52" s="124" t="s">
        <v>55</v>
      </c>
      <c r="E52" s="124">
        <f>VLOOKUP(C52,'Active 1'!C$21:E$192,3,FALSE)</f>
        <v>-3068.0078096211787</v>
      </c>
      <c r="F52" s="126" t="s">
        <v>309</v>
      </c>
      <c r="G52" s="125">
        <v>-3068</v>
      </c>
      <c r="H52" s="125" t="s">
        <v>254</v>
      </c>
      <c r="J52" s="126"/>
      <c r="K52" s="127" t="s">
        <v>228</v>
      </c>
    </row>
    <row r="53" spans="1:11" s="123" customFormat="1" ht="12.75" customHeight="1" x14ac:dyDescent="0.2">
      <c r="A53" s="124" t="s">
        <v>308</v>
      </c>
      <c r="B53" s="125" t="s">
        <v>56</v>
      </c>
      <c r="C53" s="125">
        <v>44569.296000000002</v>
      </c>
      <c r="D53" s="124" t="s">
        <v>55</v>
      </c>
      <c r="E53" s="124">
        <f>VLOOKUP(C53,'Active 1'!C$21:E$192,3,FALSE)</f>
        <v>-2913.4648116671551</v>
      </c>
      <c r="F53" s="126" t="s">
        <v>310</v>
      </c>
      <c r="G53" s="125">
        <v>-2913.5</v>
      </c>
      <c r="H53" s="125" t="s">
        <v>271</v>
      </c>
      <c r="J53" s="126"/>
      <c r="K53" s="127" t="s">
        <v>228</v>
      </c>
    </row>
    <row r="54" spans="1:11" s="123" customFormat="1" ht="12.75" customHeight="1" x14ac:dyDescent="0.2">
      <c r="A54" s="124" t="s">
        <v>311</v>
      </c>
      <c r="B54" s="125" t="s">
        <v>50</v>
      </c>
      <c r="C54" s="125">
        <v>44575.271000000001</v>
      </c>
      <c r="D54" s="124" t="s">
        <v>55</v>
      </c>
      <c r="E54" s="124">
        <f>VLOOKUP(C54,'Active 1'!C$21:E$192,3,FALSE)</f>
        <v>-2895.9908427629275</v>
      </c>
      <c r="F54" s="126" t="s">
        <v>312</v>
      </c>
      <c r="G54" s="125">
        <v>-2896</v>
      </c>
      <c r="H54" s="125" t="s">
        <v>250</v>
      </c>
      <c r="J54" s="126"/>
      <c r="K54" s="127" t="s">
        <v>228</v>
      </c>
    </row>
    <row r="55" spans="1:11" s="123" customFormat="1" ht="12.75" customHeight="1" x14ac:dyDescent="0.2">
      <c r="A55" s="124" t="s">
        <v>311</v>
      </c>
      <c r="B55" s="125" t="s">
        <v>56</v>
      </c>
      <c r="C55" s="125">
        <v>44582.269</v>
      </c>
      <c r="D55" s="124" t="s">
        <v>55</v>
      </c>
      <c r="E55" s="124">
        <f>VLOOKUP(C55,'Active 1'!C$21:E$192,3,FALSE)</f>
        <v>-2875.5250964212028</v>
      </c>
      <c r="F55" s="126" t="s">
        <v>313</v>
      </c>
      <c r="G55" s="125">
        <v>-2875.5</v>
      </c>
      <c r="H55" s="125" t="s">
        <v>230</v>
      </c>
      <c r="J55" s="126"/>
      <c r="K55" s="127" t="s">
        <v>228</v>
      </c>
    </row>
    <row r="56" spans="1:11" s="123" customFormat="1" ht="12.75" customHeight="1" x14ac:dyDescent="0.2">
      <c r="A56" s="124" t="s">
        <v>78</v>
      </c>
      <c r="B56" s="125" t="s">
        <v>50</v>
      </c>
      <c r="C56" s="125">
        <v>44793.423999999999</v>
      </c>
      <c r="D56" s="124" t="s">
        <v>55</v>
      </c>
      <c r="E56" s="124">
        <f>VLOOKUP(C56,'Active 1'!C$21:E$192,3,FALSE)</f>
        <v>-2257.9994221161</v>
      </c>
      <c r="F56" s="126" t="s">
        <v>314</v>
      </c>
      <c r="G56" s="125">
        <v>-2258</v>
      </c>
      <c r="H56" s="125" t="s">
        <v>315</v>
      </c>
      <c r="J56" s="126"/>
      <c r="K56" s="127" t="s">
        <v>228</v>
      </c>
    </row>
    <row r="57" spans="1:11" s="123" customFormat="1" ht="12.75" customHeight="1" x14ac:dyDescent="0.2">
      <c r="A57" s="124" t="s">
        <v>78</v>
      </c>
      <c r="B57" s="125" t="s">
        <v>56</v>
      </c>
      <c r="C57" s="125">
        <v>44874.294000000002</v>
      </c>
      <c r="D57" s="124" t="s">
        <v>55</v>
      </c>
      <c r="E57" s="124">
        <f>VLOOKUP(C57,'Active 1'!C$21:E$192,3,FALSE)</f>
        <v>-2021.4940053319579</v>
      </c>
      <c r="F57" s="126" t="s">
        <v>316</v>
      </c>
      <c r="G57" s="125">
        <v>-2021.5</v>
      </c>
      <c r="H57" s="125" t="s">
        <v>257</v>
      </c>
      <c r="J57" s="126"/>
      <c r="K57" s="127" t="s">
        <v>228</v>
      </c>
    </row>
    <row r="58" spans="1:11" s="123" customFormat="1" ht="12.75" customHeight="1" x14ac:dyDescent="0.2">
      <c r="A58" s="124" t="s">
        <v>78</v>
      </c>
      <c r="B58" s="125" t="s">
        <v>56</v>
      </c>
      <c r="C58" s="125">
        <v>44878.392999999996</v>
      </c>
      <c r="D58" s="124" t="s">
        <v>55</v>
      </c>
      <c r="E58" s="124">
        <f>VLOOKUP(C58,'Active 1'!C$21:E$192,3,FALSE)</f>
        <v>-2009.5064239866267</v>
      </c>
      <c r="F58" s="126" t="s">
        <v>317</v>
      </c>
      <c r="G58" s="125">
        <v>-2009.5</v>
      </c>
      <c r="H58" s="125" t="s">
        <v>296</v>
      </c>
      <c r="J58" s="126"/>
      <c r="K58" s="127" t="s">
        <v>228</v>
      </c>
    </row>
    <row r="59" spans="1:11" s="123" customFormat="1" ht="12.75" customHeight="1" x14ac:dyDescent="0.2">
      <c r="A59" s="124" t="s">
        <v>80</v>
      </c>
      <c r="B59" s="125" t="s">
        <v>50</v>
      </c>
      <c r="C59" s="125">
        <v>44897.374000000003</v>
      </c>
      <c r="D59" s="124" t="s">
        <v>55</v>
      </c>
      <c r="E59" s="124">
        <f>VLOOKUP(C59,'Active 1'!C$21:E$192,3,FALSE)</f>
        <v>-1953.9962308868207</v>
      </c>
      <c r="F59" s="126" t="s">
        <v>318</v>
      </c>
      <c r="G59" s="125">
        <v>-1954</v>
      </c>
      <c r="H59" s="125" t="s">
        <v>319</v>
      </c>
      <c r="J59" s="126"/>
      <c r="K59" s="127" t="s">
        <v>228</v>
      </c>
    </row>
    <row r="60" spans="1:11" s="123" customFormat="1" ht="12.75" customHeight="1" x14ac:dyDescent="0.2">
      <c r="A60" s="124" t="s">
        <v>80</v>
      </c>
      <c r="B60" s="125" t="s">
        <v>56</v>
      </c>
      <c r="C60" s="125">
        <v>44927.285000000003</v>
      </c>
      <c r="D60" s="124" t="s">
        <v>55</v>
      </c>
      <c r="E60" s="124">
        <f>VLOOKUP(C60,'Active 1'!C$21:E$192,3,FALSE)</f>
        <v>-1866.5211038751938</v>
      </c>
      <c r="F60" s="126" t="s">
        <v>320</v>
      </c>
      <c r="G60" s="125">
        <v>-1866.5</v>
      </c>
      <c r="H60" s="125" t="s">
        <v>293</v>
      </c>
      <c r="J60" s="126"/>
      <c r="K60" s="127" t="s">
        <v>228</v>
      </c>
    </row>
    <row r="61" spans="1:11" s="123" customFormat="1" ht="12.75" customHeight="1" x14ac:dyDescent="0.2">
      <c r="A61" s="124" t="s">
        <v>321</v>
      </c>
      <c r="B61" s="125" t="s">
        <v>50</v>
      </c>
      <c r="C61" s="125">
        <v>45116.542000000001</v>
      </c>
      <c r="D61" s="124" t="s">
        <v>55</v>
      </c>
      <c r="E61" s="124">
        <f>VLOOKUP(C61,'Active 1'!C$21:E$192,3,FALSE)</f>
        <v>-1313.0364289114934</v>
      </c>
      <c r="F61" s="126" t="s">
        <v>322</v>
      </c>
      <c r="G61" s="125">
        <v>-1313</v>
      </c>
      <c r="H61" s="125" t="s">
        <v>307</v>
      </c>
      <c r="J61" s="126"/>
      <c r="K61" s="127" t="s">
        <v>228</v>
      </c>
    </row>
    <row r="62" spans="1:11" s="123" customFormat="1" ht="12.75" customHeight="1" x14ac:dyDescent="0.2">
      <c r="A62" s="124" t="s">
        <v>323</v>
      </c>
      <c r="B62" s="125" t="s">
        <v>50</v>
      </c>
      <c r="C62" s="125">
        <v>45169.53</v>
      </c>
      <c r="D62" s="124" t="s">
        <v>55</v>
      </c>
      <c r="E62" s="124">
        <f>VLOOKUP(C62,'Active 1'!C$21:E$192,3,FALSE)</f>
        <v>-1158.0723009956143</v>
      </c>
      <c r="F62" s="126" t="s">
        <v>324</v>
      </c>
      <c r="G62" s="125">
        <v>-1158</v>
      </c>
      <c r="H62" s="125" t="s">
        <v>325</v>
      </c>
      <c r="J62" s="126"/>
      <c r="K62" s="127" t="s">
        <v>228</v>
      </c>
    </row>
    <row r="63" spans="1:11" s="123" customFormat="1" ht="12.75" customHeight="1" x14ac:dyDescent="0.2">
      <c r="A63" s="124" t="s">
        <v>326</v>
      </c>
      <c r="B63" s="125" t="s">
        <v>56</v>
      </c>
      <c r="C63" s="125">
        <v>45224.438000000002</v>
      </c>
      <c r="D63" s="124" t="s">
        <v>55</v>
      </c>
      <c r="E63" s="124">
        <f>VLOOKUP(C63,'Active 1'!C$21:E$192,3,FALSE)</f>
        <v>-997.49310692137169</v>
      </c>
      <c r="F63" s="126" t="s">
        <v>327</v>
      </c>
      <c r="G63" s="125">
        <v>-997.5</v>
      </c>
      <c r="H63" s="125" t="s">
        <v>257</v>
      </c>
      <c r="J63" s="126"/>
      <c r="K63" s="127" t="s">
        <v>228</v>
      </c>
    </row>
    <row r="64" spans="1:11" s="123" customFormat="1" ht="12.75" customHeight="1" x14ac:dyDescent="0.2">
      <c r="A64" s="124" t="s">
        <v>326</v>
      </c>
      <c r="B64" s="125" t="s">
        <v>50</v>
      </c>
      <c r="C64" s="125">
        <v>45231.45</v>
      </c>
      <c r="D64" s="124" t="s">
        <v>55</v>
      </c>
      <c r="E64" s="124">
        <f>VLOOKUP(C64,'Active 1'!C$21:E$192,3,FALSE)</f>
        <v>-976.98641738892206</v>
      </c>
      <c r="F64" s="126" t="s">
        <v>328</v>
      </c>
      <c r="G64" s="125">
        <v>-977</v>
      </c>
      <c r="H64" s="125" t="s">
        <v>268</v>
      </c>
      <c r="J64" s="126"/>
      <c r="K64" s="127" t="s">
        <v>228</v>
      </c>
    </row>
    <row r="65" spans="1:11" s="123" customFormat="1" ht="12.75" customHeight="1" x14ac:dyDescent="0.2">
      <c r="A65" s="124" t="s">
        <v>326</v>
      </c>
      <c r="B65" s="125" t="s">
        <v>56</v>
      </c>
      <c r="C65" s="125">
        <v>45236.415000000001</v>
      </c>
      <c r="D65" s="124" t="s">
        <v>55</v>
      </c>
      <c r="E65" s="124">
        <f>VLOOKUP(C65,'Active 1'!C$21:E$192,3,FALSE)</f>
        <v>-962.46620724505999</v>
      </c>
      <c r="F65" s="126" t="s">
        <v>329</v>
      </c>
      <c r="G65" s="125">
        <v>-962.5</v>
      </c>
      <c r="H65" s="125" t="s">
        <v>271</v>
      </c>
      <c r="J65" s="126"/>
      <c r="K65" s="127" t="s">
        <v>228</v>
      </c>
    </row>
    <row r="66" spans="1:11" s="123" customFormat="1" ht="12.75" customHeight="1" x14ac:dyDescent="0.2">
      <c r="A66" s="124" t="s">
        <v>326</v>
      </c>
      <c r="B66" s="125" t="s">
        <v>56</v>
      </c>
      <c r="C66" s="125">
        <v>45238.463000000003</v>
      </c>
      <c r="D66" s="124" t="s">
        <v>55</v>
      </c>
      <c r="E66" s="124">
        <f>VLOOKUP(C66,'Active 1'!C$21:E$192,3,FALSE)</f>
        <v>-956.47680334281563</v>
      </c>
      <c r="F66" s="126" t="s">
        <v>330</v>
      </c>
      <c r="G66" s="125">
        <v>-956.5</v>
      </c>
      <c r="H66" s="125" t="s">
        <v>245</v>
      </c>
      <c r="J66" s="126"/>
      <c r="K66" s="127" t="s">
        <v>228</v>
      </c>
    </row>
    <row r="67" spans="1:11" s="123" customFormat="1" ht="12.75" customHeight="1" x14ac:dyDescent="0.2">
      <c r="A67" s="124" t="s">
        <v>331</v>
      </c>
      <c r="B67" s="125" t="s">
        <v>56</v>
      </c>
      <c r="C67" s="125">
        <v>45263.406000000003</v>
      </c>
      <c r="D67" s="124" t="s">
        <v>55</v>
      </c>
      <c r="E67" s="124">
        <f>VLOOKUP(C67,'Active 1'!C$21:E$192,3,FALSE)</f>
        <v>-883.53066001591435</v>
      </c>
      <c r="F67" s="126" t="s">
        <v>332</v>
      </c>
      <c r="G67" s="125">
        <v>-883.5</v>
      </c>
      <c r="H67" s="125" t="s">
        <v>333</v>
      </c>
      <c r="J67" s="126"/>
      <c r="K67" s="127" t="s">
        <v>228</v>
      </c>
    </row>
    <row r="68" spans="1:11" s="123" customFormat="1" ht="12.75" customHeight="1" x14ac:dyDescent="0.2">
      <c r="A68" s="124" t="s">
        <v>334</v>
      </c>
      <c r="B68" s="125" t="s">
        <v>50</v>
      </c>
      <c r="C68" s="125">
        <v>45277.233999999997</v>
      </c>
      <c r="D68" s="124" t="s">
        <v>55</v>
      </c>
      <c r="E68" s="124">
        <f>VLOOKUP(C68,'Active 1'!C$21:E$192,3,FALSE)</f>
        <v>-843.09048562133535</v>
      </c>
      <c r="F68" s="126" t="s">
        <v>335</v>
      </c>
      <c r="G68" s="125">
        <v>-843</v>
      </c>
      <c r="H68" s="125" t="s">
        <v>336</v>
      </c>
      <c r="J68" s="126"/>
      <c r="K68" s="127" t="s">
        <v>228</v>
      </c>
    </row>
    <row r="69" spans="1:11" s="123" customFormat="1" ht="12.75" customHeight="1" x14ac:dyDescent="0.2">
      <c r="A69" s="124" t="s">
        <v>337</v>
      </c>
      <c r="B69" s="125" t="s">
        <v>56</v>
      </c>
      <c r="C69" s="125">
        <v>45519.538</v>
      </c>
      <c r="D69" s="124" t="s">
        <v>55</v>
      </c>
      <c r="E69" s="124">
        <f>VLOOKUP(C69,'Active 1'!C$21:E$192,3,FALSE)</f>
        <v>-134.46913643790708</v>
      </c>
      <c r="F69" s="126" t="s">
        <v>338</v>
      </c>
      <c r="G69" s="125">
        <v>-134.5</v>
      </c>
      <c r="H69" s="125" t="s">
        <v>233</v>
      </c>
      <c r="J69" s="126"/>
      <c r="K69" s="127" t="s">
        <v>228</v>
      </c>
    </row>
    <row r="70" spans="1:11" s="123" customFormat="1" ht="12.75" customHeight="1" x14ac:dyDescent="0.2">
      <c r="A70" s="124" t="s">
        <v>339</v>
      </c>
      <c r="B70" s="125" t="s">
        <v>50</v>
      </c>
      <c r="C70" s="125">
        <v>45561.421000000002</v>
      </c>
      <c r="D70" s="124" t="s">
        <v>55</v>
      </c>
      <c r="E70" s="124">
        <f>VLOOKUP(C70,'Active 1'!C$21:E$192,3,FALSE)</f>
        <v>-11.981732318081495</v>
      </c>
      <c r="F70" s="126" t="s">
        <v>340</v>
      </c>
      <c r="G70" s="125">
        <v>-12</v>
      </c>
      <c r="H70" s="125" t="s">
        <v>262</v>
      </c>
      <c r="J70" s="126"/>
      <c r="K70" s="127" t="s">
        <v>228</v>
      </c>
    </row>
    <row r="71" spans="1:11" s="123" customFormat="1" ht="12.75" customHeight="1" x14ac:dyDescent="0.2">
      <c r="A71" s="124" t="s">
        <v>339</v>
      </c>
      <c r="B71" s="125" t="s">
        <v>50</v>
      </c>
      <c r="C71" s="125">
        <v>45565.517999999996</v>
      </c>
      <c r="D71" s="124" t="s">
        <v>55</v>
      </c>
      <c r="E71" s="124">
        <f>VLOOKUP(C71,'Active 1'!C$21:E$192,3,FALSE)</f>
        <v>0</v>
      </c>
      <c r="F71" s="126" t="s">
        <v>341</v>
      </c>
      <c r="G71" s="125">
        <v>0</v>
      </c>
      <c r="H71" s="125" t="s">
        <v>315</v>
      </c>
      <c r="J71" s="126"/>
      <c r="K71" s="127" t="s">
        <v>228</v>
      </c>
    </row>
    <row r="72" spans="1:11" s="123" customFormat="1" ht="12.75" customHeight="1" x14ac:dyDescent="0.2">
      <c r="A72" s="124" t="s">
        <v>339</v>
      </c>
      <c r="B72" s="125" t="s">
        <v>56</v>
      </c>
      <c r="C72" s="125">
        <v>45579.377</v>
      </c>
      <c r="D72" s="124" t="s">
        <v>55</v>
      </c>
      <c r="E72" s="124">
        <f>VLOOKUP(C72,'Active 1'!C$21:E$192,3,FALSE)</f>
        <v>40.530834316956494</v>
      </c>
      <c r="F72" s="126" t="s">
        <v>342</v>
      </c>
      <c r="G72" s="125">
        <v>40.5</v>
      </c>
      <c r="H72" s="125" t="s">
        <v>233</v>
      </c>
      <c r="J72" s="126"/>
      <c r="K72" s="127" t="s">
        <v>343</v>
      </c>
    </row>
    <row r="73" spans="1:11" s="123" customFormat="1" ht="12.75" customHeight="1" x14ac:dyDescent="0.2">
      <c r="A73" s="124" t="s">
        <v>339</v>
      </c>
      <c r="B73" s="125" t="s">
        <v>56</v>
      </c>
      <c r="C73" s="125">
        <v>45604.326000000001</v>
      </c>
      <c r="D73" s="124" t="s">
        <v>55</v>
      </c>
      <c r="E73" s="124">
        <f>VLOOKUP(C73,'Active 1'!C$21:E$192,3,FALSE)</f>
        <v>113.49452472560617</v>
      </c>
      <c r="F73" s="126" t="s">
        <v>344</v>
      </c>
      <c r="G73" s="125">
        <v>113.5</v>
      </c>
      <c r="H73" s="125" t="s">
        <v>296</v>
      </c>
      <c r="J73" s="126"/>
      <c r="K73" s="127" t="s">
        <v>228</v>
      </c>
    </row>
    <row r="74" spans="1:11" s="123" customFormat="1" ht="12.75" customHeight="1" x14ac:dyDescent="0.2">
      <c r="A74" s="124" t="s">
        <v>345</v>
      </c>
      <c r="B74" s="125" t="s">
        <v>56</v>
      </c>
      <c r="C74" s="125">
        <v>45887.46</v>
      </c>
      <c r="D74" s="124" t="s">
        <v>55</v>
      </c>
      <c r="E74" s="124">
        <f>VLOOKUP(C74,'Active 1'!C$21:E$192,3,FALSE)</f>
        <v>941.52376518262054</v>
      </c>
      <c r="F74" s="126" t="s">
        <v>346</v>
      </c>
      <c r="G74" s="125">
        <v>941.5</v>
      </c>
      <c r="H74" s="125" t="s">
        <v>245</v>
      </c>
      <c r="J74" s="126"/>
      <c r="K74" s="127" t="s">
        <v>228</v>
      </c>
    </row>
    <row r="75" spans="1:11" s="123" customFormat="1" ht="12.75" customHeight="1" x14ac:dyDescent="0.2">
      <c r="A75" s="124" t="s">
        <v>345</v>
      </c>
      <c r="B75" s="125" t="s">
        <v>56</v>
      </c>
      <c r="C75" s="125">
        <v>45890.527000000002</v>
      </c>
      <c r="D75" s="124" t="s">
        <v>55</v>
      </c>
      <c r="E75" s="124">
        <f>VLOOKUP(C75,'Active 1'!C$21:E$192,3,FALSE)</f>
        <v>950.49324846786328</v>
      </c>
      <c r="F75" s="126" t="s">
        <v>347</v>
      </c>
      <c r="G75" s="125">
        <v>950.5</v>
      </c>
      <c r="H75" s="125" t="s">
        <v>296</v>
      </c>
      <c r="J75" s="126"/>
      <c r="K75" s="127" t="s">
        <v>228</v>
      </c>
    </row>
    <row r="76" spans="1:11" s="123" customFormat="1" ht="12.75" customHeight="1" x14ac:dyDescent="0.2">
      <c r="A76" s="124" t="s">
        <v>345</v>
      </c>
      <c r="B76" s="125" t="s">
        <v>50</v>
      </c>
      <c r="C76" s="125">
        <v>45934.461000000003</v>
      </c>
      <c r="D76" s="124" t="s">
        <v>55</v>
      </c>
      <c r="E76" s="124">
        <f>VLOOKUP(C76,'Active 1'!C$21:E$192,3,FALSE)</f>
        <v>1078.9788300307969</v>
      </c>
      <c r="F76" s="126" t="s">
        <v>348</v>
      </c>
      <c r="G76" s="125">
        <v>1079</v>
      </c>
      <c r="H76" s="125" t="s">
        <v>293</v>
      </c>
      <c r="J76" s="126"/>
      <c r="K76" s="127" t="s">
        <v>228</v>
      </c>
    </row>
    <row r="77" spans="1:11" s="123" customFormat="1" ht="12.75" customHeight="1" x14ac:dyDescent="0.2">
      <c r="A77" s="124" t="s">
        <v>349</v>
      </c>
      <c r="B77" s="125" t="s">
        <v>50</v>
      </c>
      <c r="C77" s="125">
        <v>46291.423999999999</v>
      </c>
      <c r="D77" s="124" t="s">
        <v>55</v>
      </c>
      <c r="E77" s="124">
        <f>VLOOKUP(C77,'Active 1'!C$21:E$192,3,FALSE)</f>
        <v>2122.9219868443756</v>
      </c>
      <c r="F77" s="126" t="s">
        <v>350</v>
      </c>
      <c r="G77" s="125">
        <v>2123</v>
      </c>
      <c r="H77" s="125" t="s">
        <v>351</v>
      </c>
      <c r="J77" s="126"/>
      <c r="K77" s="127" t="s">
        <v>228</v>
      </c>
    </row>
    <row r="78" spans="1:11" s="123" customFormat="1" ht="12.75" customHeight="1" x14ac:dyDescent="0.2">
      <c r="A78" s="128" t="s">
        <v>116</v>
      </c>
      <c r="B78" s="125" t="s">
        <v>50</v>
      </c>
      <c r="C78" s="125">
        <v>47357.919999999998</v>
      </c>
      <c r="D78" s="124" t="s">
        <v>38</v>
      </c>
      <c r="E78" s="124">
        <f>VLOOKUP(C78,'Active 1'!C$21:E$192,3,FALSE)</f>
        <v>5241.904068934301</v>
      </c>
      <c r="F78" s="126" t="s">
        <v>352</v>
      </c>
      <c r="G78" s="125">
        <v>5242</v>
      </c>
      <c r="H78" s="125" t="s">
        <v>353</v>
      </c>
      <c r="J78" s="126" t="s">
        <v>354</v>
      </c>
      <c r="K78" s="127" t="s">
        <v>355</v>
      </c>
    </row>
    <row r="79" spans="1:11" s="123" customFormat="1" ht="12.75" customHeight="1" x14ac:dyDescent="0.2">
      <c r="A79" s="128" t="s">
        <v>116</v>
      </c>
      <c r="B79" s="125" t="s">
        <v>50</v>
      </c>
      <c r="C79" s="125">
        <v>47823.64</v>
      </c>
      <c r="D79" s="124" t="s">
        <v>38</v>
      </c>
      <c r="E79" s="124">
        <f>VLOOKUP(C79,'Active 1'!C$21:E$192,3,FALSE)</f>
        <v>6603.9085539683983</v>
      </c>
      <c r="F79" s="126" t="s">
        <v>356</v>
      </c>
      <c r="G79" s="125">
        <v>6604</v>
      </c>
      <c r="H79" s="125" t="s">
        <v>353</v>
      </c>
      <c r="J79" s="126" t="s">
        <v>354</v>
      </c>
      <c r="K79" s="127" t="s">
        <v>355</v>
      </c>
    </row>
    <row r="80" spans="1:11" s="123" customFormat="1" ht="12.75" customHeight="1" x14ac:dyDescent="0.2">
      <c r="A80" s="128" t="s">
        <v>116</v>
      </c>
      <c r="B80" s="125" t="s">
        <v>56</v>
      </c>
      <c r="C80" s="125">
        <v>48127.79</v>
      </c>
      <c r="D80" s="124" t="s">
        <v>38</v>
      </c>
      <c r="E80" s="124">
        <f>VLOOKUP(C80,'Active 1'!C$21:E$192,3,FALSE)</f>
        <v>7493.3993727503312</v>
      </c>
      <c r="F80" s="126" t="s">
        <v>357</v>
      </c>
      <c r="G80" s="125">
        <v>7493.5</v>
      </c>
      <c r="H80" s="125" t="s">
        <v>353</v>
      </c>
      <c r="J80" s="126" t="s">
        <v>354</v>
      </c>
      <c r="K80" s="127" t="s">
        <v>355</v>
      </c>
    </row>
    <row r="81" spans="1:11" s="123" customFormat="1" ht="12.75" customHeight="1" x14ac:dyDescent="0.2">
      <c r="A81" s="128" t="s">
        <v>116</v>
      </c>
      <c r="B81" s="125" t="s">
        <v>56</v>
      </c>
      <c r="C81" s="125">
        <v>48175.66</v>
      </c>
      <c r="D81" s="124" t="s">
        <v>38</v>
      </c>
      <c r="E81" s="124">
        <f>VLOOKUP(C81,'Active 1'!C$21:E$192,3,FALSE)</f>
        <v>7633.3958399378807</v>
      </c>
      <c r="F81" s="126" t="s">
        <v>358</v>
      </c>
      <c r="G81" s="125">
        <v>7633.5</v>
      </c>
      <c r="H81" s="125" t="s">
        <v>359</v>
      </c>
      <c r="J81" s="126" t="s">
        <v>354</v>
      </c>
      <c r="K81" s="127" t="s">
        <v>355</v>
      </c>
    </row>
    <row r="82" spans="1:11" s="123" customFormat="1" ht="12.75" customHeight="1" x14ac:dyDescent="0.2">
      <c r="A82" s="128" t="s">
        <v>116</v>
      </c>
      <c r="B82" s="125" t="s">
        <v>50</v>
      </c>
      <c r="C82" s="125">
        <v>48539.66</v>
      </c>
      <c r="D82" s="124" t="s">
        <v>38</v>
      </c>
      <c r="E82" s="124">
        <f>VLOOKUP(C82,'Active 1'!C$21:E$192,3,FALSE)</f>
        <v>8697.9187991245381</v>
      </c>
      <c r="F82" s="126" t="s">
        <v>360</v>
      </c>
      <c r="G82" s="125">
        <v>8698</v>
      </c>
      <c r="H82" s="125" t="s">
        <v>353</v>
      </c>
      <c r="J82" s="126" t="s">
        <v>354</v>
      </c>
      <c r="K82" s="127" t="s">
        <v>355</v>
      </c>
    </row>
    <row r="83" spans="1:11" s="123" customFormat="1" ht="12.75" customHeight="1" x14ac:dyDescent="0.2">
      <c r="A83" s="124" t="s">
        <v>361</v>
      </c>
      <c r="B83" s="125" t="s">
        <v>50</v>
      </c>
      <c r="C83" s="125">
        <v>49677.283000000003</v>
      </c>
      <c r="D83" s="124" t="s">
        <v>38</v>
      </c>
      <c r="E83" s="124">
        <f>VLOOKUP(C83,'Active 1'!C$21:E$192,3,FALSE)</f>
        <v>12024.912761758611</v>
      </c>
      <c r="F83" s="126" t="s">
        <v>362</v>
      </c>
      <c r="G83" s="125">
        <v>12025</v>
      </c>
      <c r="H83" s="125" t="s">
        <v>363</v>
      </c>
      <c r="J83" s="126" t="s">
        <v>354</v>
      </c>
      <c r="K83" s="127" t="s">
        <v>364</v>
      </c>
    </row>
    <row r="84" spans="1:11" s="123" customFormat="1" ht="12.75" customHeight="1" x14ac:dyDescent="0.2">
      <c r="A84" s="124" t="s">
        <v>365</v>
      </c>
      <c r="B84" s="125" t="s">
        <v>50</v>
      </c>
      <c r="C84" s="125">
        <v>49999.387000000002</v>
      </c>
      <c r="D84" s="124" t="s">
        <v>38</v>
      </c>
      <c r="E84" s="124">
        <f>VLOOKUP(C84,'Active 1'!C$21:E$192,3,FALSE)</f>
        <v>12966.910298148332</v>
      </c>
      <c r="F84" s="126" t="s">
        <v>366</v>
      </c>
      <c r="G84" s="125">
        <v>12967</v>
      </c>
      <c r="H84" s="125" t="s">
        <v>336</v>
      </c>
      <c r="J84" s="126" t="s">
        <v>354</v>
      </c>
      <c r="K84" s="127" t="s">
        <v>364</v>
      </c>
    </row>
    <row r="85" spans="1:11" s="123" customFormat="1" ht="12.75" customHeight="1" x14ac:dyDescent="0.2">
      <c r="A85" s="124" t="s">
        <v>365</v>
      </c>
      <c r="B85" s="125" t="s">
        <v>56</v>
      </c>
      <c r="C85" s="125">
        <v>49999.540999999997</v>
      </c>
      <c r="D85" s="124" t="s">
        <v>38</v>
      </c>
      <c r="E85" s="124">
        <f>VLOOKUP(C85,'Active 1'!C$21:E$192,3,FALSE)</f>
        <v>12967.360673246436</v>
      </c>
      <c r="F85" s="126" t="s">
        <v>367</v>
      </c>
      <c r="G85" s="125">
        <v>12967.5</v>
      </c>
      <c r="H85" s="125" t="s">
        <v>368</v>
      </c>
      <c r="J85" s="126" t="s">
        <v>354</v>
      </c>
      <c r="K85" s="127" t="s">
        <v>364</v>
      </c>
    </row>
    <row r="86" spans="1:11" s="123" customFormat="1" ht="12.75" customHeight="1" x14ac:dyDescent="0.2">
      <c r="A86" s="128" t="s">
        <v>369</v>
      </c>
      <c r="B86" s="125" t="s">
        <v>50</v>
      </c>
      <c r="C86" s="125">
        <v>51377.375099999997</v>
      </c>
      <c r="D86" s="124" t="s">
        <v>38</v>
      </c>
      <c r="E86" s="124">
        <f>VLOOKUP(C86,'Active 1'!C$21:E$192,3,FALSE)</f>
        <v>16996.855270499967</v>
      </c>
      <c r="F86" s="126" t="s">
        <v>370</v>
      </c>
      <c r="G86" s="125">
        <v>16997</v>
      </c>
      <c r="H86" s="125" t="s">
        <v>371</v>
      </c>
      <c r="J86" s="126" t="s">
        <v>354</v>
      </c>
      <c r="K86" s="127" t="s">
        <v>372</v>
      </c>
    </row>
    <row r="87" spans="1:11" s="123" customFormat="1" ht="12.75" customHeight="1" x14ac:dyDescent="0.2">
      <c r="A87" s="128" t="s">
        <v>373</v>
      </c>
      <c r="B87" s="125" t="s">
        <v>56</v>
      </c>
      <c r="C87" s="125">
        <v>51426.445800000001</v>
      </c>
      <c r="D87" s="124" t="s">
        <v>38</v>
      </c>
      <c r="E87" s="124">
        <f>VLOOKUP(C87,'Active 1'!C$21:E$192,3,FALSE)</f>
        <v>17140.363201196025</v>
      </c>
      <c r="F87" s="126" t="s">
        <v>374</v>
      </c>
      <c r="G87" s="125">
        <v>17140.5</v>
      </c>
      <c r="H87" s="125" t="s">
        <v>375</v>
      </c>
      <c r="J87" s="126" t="s">
        <v>376</v>
      </c>
      <c r="K87" s="127" t="s">
        <v>377</v>
      </c>
    </row>
    <row r="88" spans="1:11" s="123" customFormat="1" ht="12.75" customHeight="1" x14ac:dyDescent="0.2">
      <c r="A88" s="128" t="s">
        <v>378</v>
      </c>
      <c r="B88" s="125" t="s">
        <v>50</v>
      </c>
      <c r="C88" s="125">
        <v>51779.495990000003</v>
      </c>
      <c r="D88" s="124" t="s">
        <v>39</v>
      </c>
      <c r="E88" s="124">
        <f>VLOOKUP(C88,'Active 1'!C$21:E$192,3,FALSE)</f>
        <v>18172.863291855952</v>
      </c>
      <c r="F88" s="126" t="s">
        <v>379</v>
      </c>
      <c r="G88" s="125">
        <v>18173</v>
      </c>
      <c r="H88" s="125" t="s">
        <v>380</v>
      </c>
      <c r="J88" s="126" t="s">
        <v>376</v>
      </c>
      <c r="K88" s="127" t="s">
        <v>381</v>
      </c>
    </row>
    <row r="89" spans="1:11" s="123" customFormat="1" ht="12.75" customHeight="1" x14ac:dyDescent="0.2">
      <c r="A89" s="128" t="s">
        <v>378</v>
      </c>
      <c r="B89" s="125" t="s">
        <v>50</v>
      </c>
      <c r="C89" s="125">
        <v>51796.592629999999</v>
      </c>
      <c r="D89" s="124" t="s">
        <v>39</v>
      </c>
      <c r="E89" s="124">
        <f>VLOOKUP(C89,'Active 1'!C$21:E$192,3,FALSE)</f>
        <v>18222.862648462942</v>
      </c>
      <c r="F89" s="126" t="s">
        <v>382</v>
      </c>
      <c r="G89" s="125">
        <v>18223</v>
      </c>
      <c r="H89" s="125" t="s">
        <v>383</v>
      </c>
      <c r="J89" s="126" t="s">
        <v>376</v>
      </c>
      <c r="K89" s="127" t="s">
        <v>381</v>
      </c>
    </row>
    <row r="90" spans="1:11" s="123" customFormat="1" ht="12.75" customHeight="1" x14ac:dyDescent="0.2">
      <c r="A90" s="128" t="s">
        <v>378</v>
      </c>
      <c r="B90" s="125" t="s">
        <v>50</v>
      </c>
      <c r="C90" s="125">
        <v>51798.303720000004</v>
      </c>
      <c r="D90" s="124" t="s">
        <v>39</v>
      </c>
      <c r="E90" s="124">
        <f>VLOOKUP(C90,'Active 1'!C$21:E$192,3,FALSE)</f>
        <v>18227.866754480085</v>
      </c>
      <c r="F90" s="126" t="s">
        <v>384</v>
      </c>
      <c r="G90" s="125">
        <v>18228</v>
      </c>
      <c r="H90" s="125" t="s">
        <v>385</v>
      </c>
      <c r="J90" s="126" t="s">
        <v>376</v>
      </c>
      <c r="K90" s="127" t="s">
        <v>381</v>
      </c>
    </row>
    <row r="91" spans="1:11" s="123" customFormat="1" ht="12.75" customHeight="1" x14ac:dyDescent="0.2">
      <c r="A91" s="128" t="s">
        <v>378</v>
      </c>
      <c r="B91" s="125" t="s">
        <v>56</v>
      </c>
      <c r="C91" s="125">
        <v>51798.475919999997</v>
      </c>
      <c r="D91" s="124" t="s">
        <v>39</v>
      </c>
      <c r="E91" s="124">
        <f>VLOOKUP(C91,'Active 1'!C$21:E$192,3,FALSE)</f>
        <v>18228.370355726143</v>
      </c>
      <c r="F91" s="126" t="s">
        <v>386</v>
      </c>
      <c r="G91" s="125">
        <v>18228.5</v>
      </c>
      <c r="H91" s="125" t="s">
        <v>387</v>
      </c>
      <c r="J91" s="126" t="s">
        <v>376</v>
      </c>
      <c r="K91" s="127" t="s">
        <v>381</v>
      </c>
    </row>
    <row r="92" spans="1:11" s="123" customFormat="1" ht="12.75" customHeight="1" x14ac:dyDescent="0.2">
      <c r="A92" s="128" t="s">
        <v>378</v>
      </c>
      <c r="B92" s="125" t="s">
        <v>50</v>
      </c>
      <c r="C92" s="125">
        <v>51815.397669999998</v>
      </c>
      <c r="D92" s="124" t="s">
        <v>39</v>
      </c>
      <c r="E92" s="124">
        <f>VLOOKUP(C92,'Active 1'!C$21:E$192,3,FALSE)</f>
        <v>18277.858244145424</v>
      </c>
      <c r="F92" s="126" t="s">
        <v>388</v>
      </c>
      <c r="G92" s="125">
        <v>18278</v>
      </c>
      <c r="H92" s="125" t="s">
        <v>389</v>
      </c>
      <c r="J92" s="126" t="s">
        <v>376</v>
      </c>
      <c r="K92" s="127" t="s">
        <v>381</v>
      </c>
    </row>
    <row r="93" spans="1:11" s="123" customFormat="1" ht="12.75" customHeight="1" x14ac:dyDescent="0.2">
      <c r="A93" s="128" t="s">
        <v>390</v>
      </c>
      <c r="B93" s="125" t="s">
        <v>50</v>
      </c>
      <c r="C93" s="125">
        <v>52137.506300000001</v>
      </c>
      <c r="D93" s="124" t="s">
        <v>38</v>
      </c>
      <c r="E93" s="124">
        <f>VLOOKUP(C93,'Active 1'!C$21:E$192,3,FALSE)</f>
        <v>19219.869321033231</v>
      </c>
      <c r="F93" s="126" t="s">
        <v>391</v>
      </c>
      <c r="G93" s="125">
        <v>19220</v>
      </c>
      <c r="H93" s="125" t="s">
        <v>392</v>
      </c>
      <c r="J93" s="126" t="s">
        <v>376</v>
      </c>
      <c r="K93" s="127" t="s">
        <v>377</v>
      </c>
    </row>
    <row r="94" spans="1:11" s="123" customFormat="1" ht="12.75" customHeight="1" x14ac:dyDescent="0.2">
      <c r="A94" s="128" t="s">
        <v>393</v>
      </c>
      <c r="B94" s="125" t="s">
        <v>50</v>
      </c>
      <c r="C94" s="125">
        <v>52505.433900000004</v>
      </c>
      <c r="D94" s="124" t="s">
        <v>38</v>
      </c>
      <c r="E94" s="124">
        <f>VLOOKUP(C94,'Active 1'!C$21:E$192,3,FALSE)</f>
        <v>20295.878599930067</v>
      </c>
      <c r="F94" s="126" t="s">
        <v>394</v>
      </c>
      <c r="G94" s="125">
        <v>20296</v>
      </c>
      <c r="H94" s="125" t="s">
        <v>395</v>
      </c>
      <c r="J94" s="126" t="s">
        <v>376</v>
      </c>
      <c r="K94" s="127" t="s">
        <v>377</v>
      </c>
    </row>
    <row r="95" spans="1:11" s="123" customFormat="1" ht="12.75" customHeight="1" x14ac:dyDescent="0.2">
      <c r="A95" s="128" t="s">
        <v>393</v>
      </c>
      <c r="B95" s="125" t="s">
        <v>56</v>
      </c>
      <c r="C95" s="125">
        <v>52510.394099999998</v>
      </c>
      <c r="D95" s="124" t="s">
        <v>38</v>
      </c>
      <c r="E95" s="124">
        <f>VLOOKUP(C95,'Active 1'!C$21:E$192,3,FALSE)</f>
        <v>20310.384772408506</v>
      </c>
      <c r="F95" s="126" t="s">
        <v>396</v>
      </c>
      <c r="G95" s="125">
        <v>20310.5</v>
      </c>
      <c r="H95" s="125" t="s">
        <v>397</v>
      </c>
      <c r="J95" s="126" t="s">
        <v>376</v>
      </c>
      <c r="K95" s="127" t="s">
        <v>377</v>
      </c>
    </row>
    <row r="96" spans="1:11" s="123" customFormat="1" ht="12.75" customHeight="1" x14ac:dyDescent="0.2">
      <c r="A96" s="128" t="s">
        <v>393</v>
      </c>
      <c r="B96" s="125" t="s">
        <v>50</v>
      </c>
      <c r="C96" s="125">
        <v>52510.564400000003</v>
      </c>
      <c r="D96" s="124" t="s">
        <v>38</v>
      </c>
      <c r="E96" s="124">
        <f>VLOOKUP(C96,'Active 1'!C$21:E$192,3,FALSE)</f>
        <v>20310.882817078709</v>
      </c>
      <c r="F96" s="126" t="s">
        <v>398</v>
      </c>
      <c r="G96" s="125">
        <v>20311</v>
      </c>
      <c r="H96" s="125" t="s">
        <v>399</v>
      </c>
      <c r="J96" s="126" t="s">
        <v>376</v>
      </c>
      <c r="K96" s="127" t="s">
        <v>377</v>
      </c>
    </row>
    <row r="97" spans="1:11" s="123" customFormat="1" ht="12.75" customHeight="1" x14ac:dyDescent="0.2">
      <c r="A97" s="128" t="s">
        <v>400</v>
      </c>
      <c r="B97" s="125" t="s">
        <v>56</v>
      </c>
      <c r="C97" s="125">
        <v>52513.471700000002</v>
      </c>
      <c r="D97" s="124" t="s">
        <v>39</v>
      </c>
      <c r="E97" s="124">
        <f>VLOOKUP(C97,'Active 1'!C$21:E$192,3,FALSE)</f>
        <v>20319.385255538167</v>
      </c>
      <c r="F97" s="126" t="s">
        <v>401</v>
      </c>
      <c r="G97" s="125">
        <v>20319.5</v>
      </c>
      <c r="H97" s="125" t="s">
        <v>402</v>
      </c>
      <c r="J97" s="126" t="s">
        <v>50</v>
      </c>
      <c r="K97" s="127" t="s">
        <v>403</v>
      </c>
    </row>
    <row r="98" spans="1:11" s="123" customFormat="1" ht="12.75" customHeight="1" x14ac:dyDescent="0.2">
      <c r="A98" s="128" t="s">
        <v>404</v>
      </c>
      <c r="B98" s="125" t="s">
        <v>50</v>
      </c>
      <c r="C98" s="125">
        <v>52878.4928</v>
      </c>
      <c r="D98" s="124" t="s">
        <v>38</v>
      </c>
      <c r="E98" s="124">
        <f>VLOOKUP(C98,'Active 1'!C$21:E$192,3,FALSE)</f>
        <v>21386.89443558643</v>
      </c>
      <c r="F98" s="126" t="s">
        <v>405</v>
      </c>
      <c r="G98" s="125">
        <v>21387</v>
      </c>
      <c r="H98" s="125" t="s">
        <v>406</v>
      </c>
      <c r="J98" s="126" t="s">
        <v>376</v>
      </c>
      <c r="K98" s="127" t="s">
        <v>377</v>
      </c>
    </row>
    <row r="99" spans="1:11" s="123" customFormat="1" ht="12.75" customHeight="1" x14ac:dyDescent="0.2">
      <c r="A99" s="128" t="s">
        <v>404</v>
      </c>
      <c r="B99" s="125" t="s">
        <v>50</v>
      </c>
      <c r="C99" s="125">
        <v>52887.383699999998</v>
      </c>
      <c r="D99" s="124" t="s">
        <v>38</v>
      </c>
      <c r="E99" s="124">
        <f>VLOOKUP(C99,'Active 1'!C$21:E$192,3,FALSE)</f>
        <v>21412.895993767284</v>
      </c>
      <c r="F99" s="126" t="s">
        <v>407</v>
      </c>
      <c r="G99" s="125">
        <v>21413</v>
      </c>
      <c r="H99" s="125" t="s">
        <v>408</v>
      </c>
      <c r="J99" s="126" t="s">
        <v>376</v>
      </c>
      <c r="K99" s="127" t="s">
        <v>377</v>
      </c>
    </row>
    <row r="100" spans="1:11" s="123" customFormat="1" ht="12.75" customHeight="1" x14ac:dyDescent="0.2">
      <c r="A100" s="128" t="s">
        <v>404</v>
      </c>
      <c r="B100" s="125" t="s">
        <v>56</v>
      </c>
      <c r="C100" s="125">
        <v>52887.553599999999</v>
      </c>
      <c r="D100" s="124" t="s">
        <v>38</v>
      </c>
      <c r="E100" s="124">
        <f>VLOOKUP(C100,'Active 1'!C$21:E$192,3,FALSE)</f>
        <v>21413.392868632025</v>
      </c>
      <c r="F100" s="126" t="s">
        <v>409</v>
      </c>
      <c r="G100" s="125">
        <v>21413.5</v>
      </c>
      <c r="H100" s="125" t="s">
        <v>410</v>
      </c>
      <c r="J100" s="126" t="s">
        <v>376</v>
      </c>
      <c r="K100" s="127" t="s">
        <v>377</v>
      </c>
    </row>
    <row r="101" spans="1:11" s="123" customFormat="1" ht="12.75" customHeight="1" x14ac:dyDescent="0.2">
      <c r="A101" s="128" t="s">
        <v>404</v>
      </c>
      <c r="B101" s="125" t="s">
        <v>50</v>
      </c>
      <c r="C101" s="125">
        <v>52929.443099999997</v>
      </c>
      <c r="D101" s="124" t="s">
        <v>38</v>
      </c>
      <c r="E101" s="124">
        <f>VLOOKUP(C101,'Active 1'!C$21:E$192,3,FALSE)</f>
        <v>21535.899282090399</v>
      </c>
      <c r="F101" s="126" t="s">
        <v>411</v>
      </c>
      <c r="G101" s="125">
        <v>21536</v>
      </c>
      <c r="H101" s="125" t="s">
        <v>412</v>
      </c>
      <c r="J101" s="126" t="s">
        <v>376</v>
      </c>
      <c r="K101" s="127" t="s">
        <v>377</v>
      </c>
    </row>
    <row r="102" spans="1:11" s="123" customFormat="1" ht="12.75" customHeight="1" x14ac:dyDescent="0.2">
      <c r="A102" s="128" t="s">
        <v>413</v>
      </c>
      <c r="B102" s="125" t="s">
        <v>50</v>
      </c>
      <c r="C102" s="125">
        <v>52973.552199999998</v>
      </c>
      <c r="D102" s="124" t="s">
        <v>38</v>
      </c>
      <c r="E102" s="124">
        <f>VLOOKUP(C102,'Active 1'!C$21:E$192,3,FALSE)</f>
        <v>21664.896945988919</v>
      </c>
      <c r="F102" s="126" t="s">
        <v>414</v>
      </c>
      <c r="G102" s="125">
        <v>21665</v>
      </c>
      <c r="H102" s="125" t="s">
        <v>415</v>
      </c>
      <c r="J102" s="126" t="s">
        <v>354</v>
      </c>
      <c r="K102" s="127" t="s">
        <v>416</v>
      </c>
    </row>
    <row r="103" spans="1:11" s="123" customFormat="1" ht="12.75" customHeight="1" x14ac:dyDescent="0.2">
      <c r="A103" s="128" t="s">
        <v>417</v>
      </c>
      <c r="B103" s="125" t="s">
        <v>50</v>
      </c>
      <c r="C103" s="125">
        <v>53209.4902</v>
      </c>
      <c r="D103" s="124" t="s">
        <v>38</v>
      </c>
      <c r="E103" s="124">
        <f>VLOOKUP(C103,'Active 1'!C$21:E$192,3,FALSE)</f>
        <v>22354.900841441071</v>
      </c>
      <c r="F103" s="126" t="s">
        <v>418</v>
      </c>
      <c r="G103" s="125">
        <v>22355</v>
      </c>
      <c r="H103" s="125" t="s">
        <v>419</v>
      </c>
      <c r="J103" s="126" t="s">
        <v>376</v>
      </c>
      <c r="K103" s="127" t="s">
        <v>377</v>
      </c>
    </row>
    <row r="104" spans="1:11" s="123" customFormat="1" ht="12.75" customHeight="1" x14ac:dyDescent="0.2">
      <c r="A104" s="128" t="s">
        <v>417</v>
      </c>
      <c r="B104" s="125" t="s">
        <v>56</v>
      </c>
      <c r="C104" s="125">
        <v>53217.527099999999</v>
      </c>
      <c r="D104" s="124" t="s">
        <v>38</v>
      </c>
      <c r="E104" s="124">
        <f>VLOOKUP(C104,'Active 1'!C$21:E$192,3,FALSE)</f>
        <v>22378.404864986915</v>
      </c>
      <c r="F104" s="126" t="s">
        <v>420</v>
      </c>
      <c r="G104" s="125">
        <v>22378.5</v>
      </c>
      <c r="H104" s="125" t="s">
        <v>421</v>
      </c>
      <c r="J104" s="126" t="s">
        <v>376</v>
      </c>
      <c r="K104" s="127" t="s">
        <v>377</v>
      </c>
    </row>
    <row r="105" spans="1:11" s="123" customFormat="1" ht="12.75" customHeight="1" x14ac:dyDescent="0.2">
      <c r="A105" s="128" t="s">
        <v>417</v>
      </c>
      <c r="B105" s="125" t="s">
        <v>50</v>
      </c>
      <c r="C105" s="125">
        <v>53221.457799999996</v>
      </c>
      <c r="D105" s="124" t="s">
        <v>38</v>
      </c>
      <c r="E105" s="124">
        <f>VLOOKUP(C105,'Active 1'!C$21:E$192,3,FALSE)</f>
        <v>22389.900250689308</v>
      </c>
      <c r="F105" s="126" t="s">
        <v>422</v>
      </c>
      <c r="G105" s="125">
        <v>22390</v>
      </c>
      <c r="H105" s="125" t="s">
        <v>423</v>
      </c>
      <c r="J105" s="126" t="s">
        <v>376</v>
      </c>
      <c r="K105" s="127" t="s">
        <v>377</v>
      </c>
    </row>
    <row r="106" spans="1:11" s="123" customFormat="1" ht="12.75" customHeight="1" x14ac:dyDescent="0.2">
      <c r="A106" s="128" t="s">
        <v>417</v>
      </c>
      <c r="B106" s="125" t="s">
        <v>56</v>
      </c>
      <c r="C106" s="125">
        <v>53226.416799999999</v>
      </c>
      <c r="D106" s="124" t="s">
        <v>38</v>
      </c>
      <c r="E106" s="124">
        <f>VLOOKUP(C106,'Active 1'!C$21:E$192,3,FALSE)</f>
        <v>22404.402913751423</v>
      </c>
      <c r="F106" s="126" t="s">
        <v>424</v>
      </c>
      <c r="G106" s="125">
        <v>22404.5</v>
      </c>
      <c r="H106" s="125" t="s">
        <v>425</v>
      </c>
      <c r="J106" s="126" t="s">
        <v>376</v>
      </c>
      <c r="K106" s="127" t="s">
        <v>377</v>
      </c>
    </row>
    <row r="107" spans="1:11" s="123" customFormat="1" ht="12.75" customHeight="1" x14ac:dyDescent="0.2">
      <c r="A107" s="128" t="s">
        <v>417</v>
      </c>
      <c r="B107" s="125" t="s">
        <v>50</v>
      </c>
      <c r="C107" s="125">
        <v>53233.424899999998</v>
      </c>
      <c r="D107" s="124" t="s">
        <v>38</v>
      </c>
      <c r="E107" s="124">
        <f>VLOOKUP(C107,'Active 1'!C$21:E$192,3,FALSE)</f>
        <v>22424.898197680748</v>
      </c>
      <c r="F107" s="126" t="s">
        <v>426</v>
      </c>
      <c r="G107" s="125">
        <v>22425</v>
      </c>
      <c r="H107" s="125" t="s">
        <v>427</v>
      </c>
      <c r="J107" s="126" t="s">
        <v>376</v>
      </c>
      <c r="K107" s="127" t="s">
        <v>377</v>
      </c>
    </row>
    <row r="108" spans="1:11" s="123" customFormat="1" ht="12.75" customHeight="1" x14ac:dyDescent="0.2">
      <c r="A108" s="128" t="s">
        <v>378</v>
      </c>
      <c r="B108" s="125" t="s">
        <v>50</v>
      </c>
      <c r="C108" s="125">
        <v>53236.50086</v>
      </c>
      <c r="D108" s="124" t="s">
        <v>39</v>
      </c>
      <c r="E108" s="124">
        <f>VLOOKUP(C108,'Active 1'!C$21:E$192,3,FALSE)</f>
        <v>22433.893884608064</v>
      </c>
      <c r="F108" s="126" t="s">
        <v>428</v>
      </c>
      <c r="G108" s="125">
        <v>22434</v>
      </c>
      <c r="H108" s="125" t="s">
        <v>429</v>
      </c>
      <c r="J108" s="126" t="s">
        <v>153</v>
      </c>
      <c r="K108" s="127" t="s">
        <v>430</v>
      </c>
    </row>
    <row r="109" spans="1:11" s="123" customFormat="1" ht="12.75" customHeight="1" x14ac:dyDescent="0.2">
      <c r="A109" s="128" t="s">
        <v>417</v>
      </c>
      <c r="B109" s="125" t="s">
        <v>56</v>
      </c>
      <c r="C109" s="125">
        <v>53242.489399999999</v>
      </c>
      <c r="D109" s="124" t="s">
        <v>38</v>
      </c>
      <c r="E109" s="124">
        <f>VLOOKUP(C109,'Active 1'!C$21:E$192,3,FALSE)</f>
        <v>22451.40745142676</v>
      </c>
      <c r="F109" s="126" t="s">
        <v>431</v>
      </c>
      <c r="G109" s="125">
        <v>22451.5</v>
      </c>
      <c r="H109" s="125" t="s">
        <v>432</v>
      </c>
      <c r="J109" s="126" t="s">
        <v>376</v>
      </c>
      <c r="K109" s="127" t="s">
        <v>377</v>
      </c>
    </row>
    <row r="110" spans="1:11" s="123" customFormat="1" ht="12.75" customHeight="1" x14ac:dyDescent="0.2">
      <c r="A110" s="128" t="s">
        <v>433</v>
      </c>
      <c r="B110" s="125" t="s">
        <v>50</v>
      </c>
      <c r="C110" s="125">
        <v>53250.521200000003</v>
      </c>
      <c r="D110" s="124" t="s">
        <v>39</v>
      </c>
      <c r="E110" s="124">
        <f>VLOOKUP(C110,'Active 1'!C$21:E$192,3,FALSE)</f>
        <v>22474.896559953133</v>
      </c>
      <c r="F110" s="126" t="s">
        <v>434</v>
      </c>
      <c r="G110" s="125">
        <v>22475</v>
      </c>
      <c r="H110" s="125" t="s">
        <v>435</v>
      </c>
      <c r="J110" s="126" t="s">
        <v>376</v>
      </c>
      <c r="K110" s="127" t="s">
        <v>377</v>
      </c>
    </row>
    <row r="111" spans="1:11" s="123" customFormat="1" ht="12.75" customHeight="1" x14ac:dyDescent="0.2">
      <c r="A111" s="128" t="s">
        <v>417</v>
      </c>
      <c r="B111" s="125" t="s">
        <v>56</v>
      </c>
      <c r="C111" s="125">
        <v>53251.379200000003</v>
      </c>
      <c r="D111" s="124" t="s">
        <v>38</v>
      </c>
      <c r="E111" s="124">
        <f>VLOOKUP(C111,'Active 1'!C$21:E$192,3,FALSE)</f>
        <v>22477.405792642647</v>
      </c>
      <c r="F111" s="126" t="s">
        <v>436</v>
      </c>
      <c r="G111" s="125">
        <v>22477.5</v>
      </c>
      <c r="H111" s="125" t="s">
        <v>437</v>
      </c>
      <c r="J111" s="126" t="s">
        <v>376</v>
      </c>
      <c r="K111" s="127" t="s">
        <v>377</v>
      </c>
    </row>
    <row r="112" spans="1:11" s="123" customFormat="1" ht="12.75" customHeight="1" x14ac:dyDescent="0.2">
      <c r="A112" s="128" t="s">
        <v>417</v>
      </c>
      <c r="B112" s="125" t="s">
        <v>56</v>
      </c>
      <c r="C112" s="125">
        <v>53253.431199999999</v>
      </c>
      <c r="D112" s="124" t="s">
        <v>38</v>
      </c>
      <c r="E112" s="124">
        <f>VLOOKUP(C112,'Active 1'!C$21:E$192,3,FALSE)</f>
        <v>22483.406894599368</v>
      </c>
      <c r="F112" s="126" t="s">
        <v>438</v>
      </c>
      <c r="G112" s="125">
        <v>22483.5</v>
      </c>
      <c r="H112" s="125" t="s">
        <v>439</v>
      </c>
      <c r="J112" s="126" t="s">
        <v>376</v>
      </c>
      <c r="K112" s="127" t="s">
        <v>377</v>
      </c>
    </row>
    <row r="113" spans="1:11" s="123" customFormat="1" ht="12.75" customHeight="1" x14ac:dyDescent="0.2">
      <c r="A113" s="128" t="s">
        <v>417</v>
      </c>
      <c r="B113" s="125" t="s">
        <v>56</v>
      </c>
      <c r="C113" s="125">
        <v>53254.457900000001</v>
      </c>
      <c r="D113" s="124" t="s">
        <v>38</v>
      </c>
      <c r="E113" s="124">
        <f>VLOOKUP(C113,'Active 1'!C$21:E$192,3,FALSE)</f>
        <v>22486.409492737279</v>
      </c>
      <c r="F113" s="126" t="s">
        <v>440</v>
      </c>
      <c r="G113" s="125">
        <v>22486.5</v>
      </c>
      <c r="H113" s="125" t="s">
        <v>441</v>
      </c>
      <c r="J113" s="126" t="s">
        <v>376</v>
      </c>
      <c r="K113" s="127" t="s">
        <v>377</v>
      </c>
    </row>
    <row r="114" spans="1:11" s="123" customFormat="1" ht="12.75" customHeight="1" x14ac:dyDescent="0.2">
      <c r="A114" s="128" t="s">
        <v>417</v>
      </c>
      <c r="B114" s="125" t="s">
        <v>56</v>
      </c>
      <c r="C114" s="125">
        <v>53255.483399999997</v>
      </c>
      <c r="D114" s="124" t="s">
        <v>38</v>
      </c>
      <c r="E114" s="124">
        <f>VLOOKUP(C114,'Active 1'!C$21:E$192,3,FALSE)</f>
        <v>22489.408581458822</v>
      </c>
      <c r="F114" s="126" t="s">
        <v>442</v>
      </c>
      <c r="G114" s="125">
        <v>22489.5</v>
      </c>
      <c r="H114" s="125" t="s">
        <v>443</v>
      </c>
      <c r="J114" s="126" t="s">
        <v>376</v>
      </c>
      <c r="K114" s="127" t="s">
        <v>377</v>
      </c>
    </row>
    <row r="115" spans="1:11" s="123" customFormat="1" ht="12.75" customHeight="1" x14ac:dyDescent="0.2">
      <c r="A115" s="128" t="s">
        <v>417</v>
      </c>
      <c r="B115" s="125" t="s">
        <v>50</v>
      </c>
      <c r="C115" s="125">
        <v>53257.362099999998</v>
      </c>
      <c r="D115" s="124" t="s">
        <v>38</v>
      </c>
      <c r="E115" s="124">
        <f>VLOOKUP(C115,'Active 1'!C$21:E$192,3,FALSE)</f>
        <v>22494.902865204494</v>
      </c>
      <c r="F115" s="126" t="s">
        <v>444</v>
      </c>
      <c r="G115" s="125">
        <v>22495</v>
      </c>
      <c r="H115" s="125" t="s">
        <v>425</v>
      </c>
      <c r="J115" s="126" t="s">
        <v>376</v>
      </c>
      <c r="K115" s="127" t="s">
        <v>377</v>
      </c>
    </row>
    <row r="116" spans="1:11" s="123" customFormat="1" ht="12.75" customHeight="1" x14ac:dyDescent="0.2">
      <c r="A116" s="128" t="s">
        <v>417</v>
      </c>
      <c r="B116" s="125" t="s">
        <v>56</v>
      </c>
      <c r="C116" s="125">
        <v>53257.534800000001</v>
      </c>
      <c r="D116" s="124" t="s">
        <v>38</v>
      </c>
      <c r="E116" s="124">
        <f>VLOOKUP(C116,'Active 1'!C$21:E$192,3,FALSE)</f>
        <v>22495.407928707391</v>
      </c>
      <c r="F116" s="126" t="s">
        <v>445</v>
      </c>
      <c r="G116" s="125">
        <v>22495.5</v>
      </c>
      <c r="H116" s="125" t="s">
        <v>446</v>
      </c>
      <c r="J116" s="126" t="s">
        <v>376</v>
      </c>
      <c r="K116" s="127" t="s">
        <v>377</v>
      </c>
    </row>
    <row r="117" spans="1:11" s="123" customFormat="1" ht="12.75" customHeight="1" x14ac:dyDescent="0.2">
      <c r="A117" s="128" t="s">
        <v>417</v>
      </c>
      <c r="B117" s="125" t="s">
        <v>50</v>
      </c>
      <c r="C117" s="125">
        <v>53282.321000000004</v>
      </c>
      <c r="D117" s="124" t="s">
        <v>38</v>
      </c>
      <c r="E117" s="124">
        <f>VLOOKUP(C117,'Active 1'!C$21:E$192,3,FALSE)</f>
        <v>22567.895508298036</v>
      </c>
      <c r="F117" s="126" t="s">
        <v>447</v>
      </c>
      <c r="G117" s="125">
        <v>22568</v>
      </c>
      <c r="H117" s="125" t="s">
        <v>448</v>
      </c>
      <c r="J117" s="129" t="s">
        <v>449</v>
      </c>
      <c r="K117" s="127" t="s">
        <v>377</v>
      </c>
    </row>
    <row r="118" spans="1:11" s="123" customFormat="1" ht="12.75" customHeight="1" x14ac:dyDescent="0.2">
      <c r="A118" s="128" t="s">
        <v>417</v>
      </c>
      <c r="B118" s="125" t="s">
        <v>56</v>
      </c>
      <c r="C118" s="125">
        <v>53282.496500000001</v>
      </c>
      <c r="D118" s="124" t="s">
        <v>38</v>
      </c>
      <c r="E118" s="124">
        <f>VLOOKUP(C118,'Active 1'!C$21:E$192,3,FALSE)</f>
        <v>22568.408760439066</v>
      </c>
      <c r="F118" s="126" t="s">
        <v>450</v>
      </c>
      <c r="G118" s="125">
        <v>22568.5</v>
      </c>
      <c r="H118" s="125" t="s">
        <v>451</v>
      </c>
      <c r="J118" s="129" t="s">
        <v>449</v>
      </c>
      <c r="K118" s="127" t="s">
        <v>377</v>
      </c>
    </row>
    <row r="119" spans="1:11" s="123" customFormat="1" ht="12.75" customHeight="1" x14ac:dyDescent="0.2">
      <c r="A119" s="128" t="s">
        <v>417</v>
      </c>
      <c r="B119" s="125" t="s">
        <v>50</v>
      </c>
      <c r="C119" s="125">
        <v>53284.372499999998</v>
      </c>
      <c r="D119" s="124" t="s">
        <v>38</v>
      </c>
      <c r="E119" s="124">
        <f>VLOOKUP(C119,'Active 1'!C$21:E$192,3,FALSE)</f>
        <v>22573.895147997941</v>
      </c>
      <c r="F119" s="126" t="s">
        <v>452</v>
      </c>
      <c r="G119" s="125">
        <v>22574</v>
      </c>
      <c r="H119" s="125" t="s">
        <v>453</v>
      </c>
      <c r="J119" s="129" t="s">
        <v>449</v>
      </c>
      <c r="K119" s="127" t="s">
        <v>377</v>
      </c>
    </row>
    <row r="120" spans="1:11" s="123" customFormat="1" ht="12.75" customHeight="1" x14ac:dyDescent="0.2">
      <c r="A120" s="128" t="s">
        <v>417</v>
      </c>
      <c r="B120" s="125" t="s">
        <v>56</v>
      </c>
      <c r="C120" s="125">
        <v>53284.548799999997</v>
      </c>
      <c r="D120" s="124" t="s">
        <v>38</v>
      </c>
      <c r="E120" s="124">
        <f>VLOOKUP(C120,'Active 1'!C$21:E$192,3,FALSE)</f>
        <v>22574.410739749874</v>
      </c>
      <c r="F120" s="126" t="s">
        <v>454</v>
      </c>
      <c r="G120" s="125">
        <v>22574.5</v>
      </c>
      <c r="H120" s="125" t="s">
        <v>455</v>
      </c>
      <c r="J120" s="129" t="s">
        <v>449</v>
      </c>
      <c r="K120" s="127" t="s">
        <v>377</v>
      </c>
    </row>
    <row r="121" spans="1:11" s="123" customFormat="1" ht="12.75" customHeight="1" x14ac:dyDescent="0.2">
      <c r="A121" s="128" t="s">
        <v>456</v>
      </c>
      <c r="B121" s="125" t="s">
        <v>56</v>
      </c>
      <c r="C121" s="125">
        <v>53341.310100000002</v>
      </c>
      <c r="D121" s="124" t="s">
        <v>38</v>
      </c>
      <c r="E121" s="124">
        <f>VLOOKUP(C121,'Active 1'!C$21:E$192,3,FALSE)</f>
        <v>22740.40993492374</v>
      </c>
      <c r="F121" s="126" t="s">
        <v>457</v>
      </c>
      <c r="G121" s="125">
        <v>22740.5</v>
      </c>
      <c r="H121" s="125" t="s">
        <v>458</v>
      </c>
      <c r="J121" s="126" t="s">
        <v>354</v>
      </c>
      <c r="K121" s="127" t="s">
        <v>459</v>
      </c>
    </row>
    <row r="122" spans="1:11" s="123" customFormat="1" ht="12.75" customHeight="1" x14ac:dyDescent="0.2">
      <c r="A122" s="128" t="s">
        <v>460</v>
      </c>
      <c r="B122" s="125" t="s">
        <v>56</v>
      </c>
      <c r="C122" s="125">
        <v>53601.525000000001</v>
      </c>
      <c r="D122" s="124" t="s">
        <v>39</v>
      </c>
      <c r="E122" s="124">
        <f>VLOOKUP(C122,'Active 1'!C$21:E$192,3,FALSE)</f>
        <v>23501.411955177751</v>
      </c>
      <c r="F122" s="126" t="s">
        <v>461</v>
      </c>
      <c r="G122" s="125">
        <v>23501.5</v>
      </c>
      <c r="H122" s="125" t="s">
        <v>462</v>
      </c>
      <c r="J122" s="129" t="s">
        <v>449</v>
      </c>
      <c r="K122" s="127" t="s">
        <v>377</v>
      </c>
    </row>
    <row r="123" spans="1:11" s="123" customFormat="1" ht="12.75" customHeight="1" x14ac:dyDescent="0.2">
      <c r="A123" s="128" t="s">
        <v>116</v>
      </c>
      <c r="B123" s="125" t="s">
        <v>56</v>
      </c>
      <c r="C123" s="125">
        <v>53604.942000000003</v>
      </c>
      <c r="D123" s="124" t="s">
        <v>38</v>
      </c>
      <c r="E123" s="124">
        <f>VLOOKUP(C123,'Active 1'!C$21:E$192,3,FALSE)</f>
        <v>23511.405018231435</v>
      </c>
      <c r="F123" s="126" t="s">
        <v>463</v>
      </c>
      <c r="G123" s="125">
        <v>23511.5</v>
      </c>
      <c r="H123" s="125" t="s">
        <v>464</v>
      </c>
      <c r="J123" s="126" t="s">
        <v>354</v>
      </c>
      <c r="K123" s="127" t="s">
        <v>355</v>
      </c>
    </row>
    <row r="124" spans="1:11" s="123" customFormat="1" ht="12.75" customHeight="1" x14ac:dyDescent="0.2">
      <c r="A124" s="128" t="s">
        <v>116</v>
      </c>
      <c r="B124" s="125" t="s">
        <v>50</v>
      </c>
      <c r="C124" s="125">
        <v>53628.708400000003</v>
      </c>
      <c r="D124" s="124" t="s">
        <v>38</v>
      </c>
      <c r="E124" s="124">
        <f>VLOOKUP(C124,'Active 1'!C$21:E$192,3,FALSE)</f>
        <v>23580.910178828181</v>
      </c>
      <c r="F124" s="126" t="s">
        <v>465</v>
      </c>
      <c r="G124" s="125">
        <v>23581</v>
      </c>
      <c r="H124" s="125" t="s">
        <v>466</v>
      </c>
      <c r="J124" s="126" t="s">
        <v>354</v>
      </c>
      <c r="K124" s="127" t="s">
        <v>355</v>
      </c>
    </row>
    <row r="125" spans="1:11" s="123" customFormat="1" ht="12.75" customHeight="1" x14ac:dyDescent="0.2">
      <c r="A125" s="128" t="s">
        <v>116</v>
      </c>
      <c r="B125" s="125" t="s">
        <v>56</v>
      </c>
      <c r="C125" s="125">
        <v>53628.875099999997</v>
      </c>
      <c r="D125" s="124" t="s">
        <v>38</v>
      </c>
      <c r="E125" s="124">
        <f>VLOOKUP(C125,'Active 1'!C$21:E$192,3,FALSE)</f>
        <v>23581.397695249307</v>
      </c>
      <c r="F125" s="126" t="s">
        <v>467</v>
      </c>
      <c r="G125" s="125">
        <v>23581.5</v>
      </c>
      <c r="H125" s="125" t="s">
        <v>468</v>
      </c>
      <c r="J125" s="126" t="s">
        <v>354</v>
      </c>
      <c r="K125" s="127" t="s">
        <v>355</v>
      </c>
    </row>
    <row r="126" spans="1:11" s="123" customFormat="1" ht="12.75" customHeight="1" x14ac:dyDescent="0.2">
      <c r="A126" s="128" t="s">
        <v>116</v>
      </c>
      <c r="B126" s="125" t="s">
        <v>56</v>
      </c>
      <c r="C126" s="125">
        <v>53647.685700000002</v>
      </c>
      <c r="D126" s="124" t="s">
        <v>38</v>
      </c>
      <c r="E126" s="124">
        <f>VLOOKUP(C126,'Active 1'!C$21:E$192,3,FALSE)</f>
        <v>23636.409551227553</v>
      </c>
      <c r="F126" s="126" t="s">
        <v>469</v>
      </c>
      <c r="G126" s="125">
        <v>23636.5</v>
      </c>
      <c r="H126" s="125" t="s">
        <v>441</v>
      </c>
      <c r="J126" s="126" t="s">
        <v>354</v>
      </c>
      <c r="K126" s="127" t="s">
        <v>355</v>
      </c>
    </row>
    <row r="127" spans="1:11" s="123" customFormat="1" ht="12.75" customHeight="1" x14ac:dyDescent="0.2">
      <c r="A127" s="128" t="s">
        <v>116</v>
      </c>
      <c r="B127" s="125" t="s">
        <v>50</v>
      </c>
      <c r="C127" s="125">
        <v>53657.7693</v>
      </c>
      <c r="D127" s="124" t="s">
        <v>38</v>
      </c>
      <c r="E127" s="124">
        <f>VLOOKUP(C127,'Active 1'!C$21:E$192,3,FALSE)</f>
        <v>23665.899176807914</v>
      </c>
      <c r="F127" s="126" t="s">
        <v>470</v>
      </c>
      <c r="G127" s="125">
        <v>23666</v>
      </c>
      <c r="H127" s="125" t="s">
        <v>471</v>
      </c>
      <c r="J127" s="126" t="s">
        <v>354</v>
      </c>
      <c r="K127" s="127" t="s">
        <v>355</v>
      </c>
    </row>
    <row r="128" spans="1:11" s="123" customFormat="1" ht="12.75" customHeight="1" x14ac:dyDescent="0.2">
      <c r="A128" s="128" t="s">
        <v>460</v>
      </c>
      <c r="B128" s="125" t="s">
        <v>56</v>
      </c>
      <c r="C128" s="125">
        <v>53659.314200000001</v>
      </c>
      <c r="D128" s="124" t="s">
        <v>39</v>
      </c>
      <c r="E128" s="124">
        <f>VLOOKUP(C128,'Active 1'!C$21:E$192,3,FALSE)</f>
        <v>23670.41725790585</v>
      </c>
      <c r="F128" s="126" t="s">
        <v>472</v>
      </c>
      <c r="G128" s="125">
        <v>23670.5</v>
      </c>
      <c r="H128" s="125" t="s">
        <v>473</v>
      </c>
      <c r="J128" s="129" t="s">
        <v>449</v>
      </c>
      <c r="K128" s="127" t="s">
        <v>474</v>
      </c>
    </row>
    <row r="129" spans="1:11" s="123" customFormat="1" ht="12.75" customHeight="1" x14ac:dyDescent="0.2">
      <c r="A129" s="128" t="s">
        <v>116</v>
      </c>
      <c r="B129" s="125" t="s">
        <v>50</v>
      </c>
      <c r="C129" s="125">
        <v>53666.655700000003</v>
      </c>
      <c r="D129" s="124" t="s">
        <v>38</v>
      </c>
      <c r="E129" s="124">
        <f>VLOOKUP(C129,'Active 1'!C$21:E$192,3,FALSE)</f>
        <v>23691.887574677476</v>
      </c>
      <c r="F129" s="126" t="s">
        <v>475</v>
      </c>
      <c r="G129" s="125">
        <v>23692</v>
      </c>
      <c r="H129" s="125" t="s">
        <v>476</v>
      </c>
      <c r="J129" s="126" t="s">
        <v>354</v>
      </c>
      <c r="K129" s="127" t="s">
        <v>355</v>
      </c>
    </row>
    <row r="130" spans="1:11" s="123" customFormat="1" ht="12.75" customHeight="1" x14ac:dyDescent="0.2">
      <c r="A130" s="128" t="s">
        <v>477</v>
      </c>
      <c r="B130" s="125" t="s">
        <v>50</v>
      </c>
      <c r="C130" s="125">
        <v>53688.5478</v>
      </c>
      <c r="D130" s="124" t="s">
        <v>38</v>
      </c>
      <c r="E130" s="124">
        <f>VLOOKUP(C130,'Active 1'!C$21:E$192,3,FALSE)</f>
        <v>23755.911319388484</v>
      </c>
      <c r="F130" s="126" t="s">
        <v>478</v>
      </c>
      <c r="G130" s="125">
        <v>23756</v>
      </c>
      <c r="H130" s="125" t="s">
        <v>479</v>
      </c>
      <c r="J130" s="126" t="s">
        <v>354</v>
      </c>
      <c r="K130" s="127" t="s">
        <v>416</v>
      </c>
    </row>
    <row r="131" spans="1:11" s="123" customFormat="1" ht="12.75" customHeight="1" x14ac:dyDescent="0.2">
      <c r="A131" s="128" t="s">
        <v>480</v>
      </c>
      <c r="B131" s="125" t="s">
        <v>50</v>
      </c>
      <c r="C131" s="125">
        <v>55481.3292</v>
      </c>
      <c r="D131" s="124" t="s">
        <v>39</v>
      </c>
      <c r="E131" s="124" t="e">
        <f>VLOOKUP(C131,'Active 1'!C$21:E$192,3,FALSE)</f>
        <v>#N/A</v>
      </c>
      <c r="F131" s="126" t="s">
        <v>481</v>
      </c>
      <c r="G131" s="125">
        <v>28999</v>
      </c>
      <c r="H131" s="125" t="s">
        <v>482</v>
      </c>
      <c r="J131" s="126" t="s">
        <v>376</v>
      </c>
      <c r="K131" s="127" t="s">
        <v>483</v>
      </c>
    </row>
    <row r="132" spans="1:11" s="123" customFormat="1" ht="12.75" customHeight="1" x14ac:dyDescent="0.2">
      <c r="A132" s="128" t="s">
        <v>484</v>
      </c>
      <c r="B132" s="125" t="s">
        <v>56</v>
      </c>
      <c r="C132" s="125">
        <v>55807.367100000003</v>
      </c>
      <c r="D132" s="124" t="s">
        <v>39</v>
      </c>
      <c r="E132" s="124" t="e">
        <f>VLOOKUP(C132,'Active 1'!C$21:E$192,3,FALSE)</f>
        <v>#N/A</v>
      </c>
      <c r="F132" s="126" t="s">
        <v>485</v>
      </c>
      <c r="G132" s="125">
        <v>29952.5</v>
      </c>
      <c r="H132" s="125" t="s">
        <v>486</v>
      </c>
      <c r="J132" s="126" t="s">
        <v>487</v>
      </c>
      <c r="K132" s="127" t="s">
        <v>488</v>
      </c>
    </row>
    <row r="133" spans="1:11" s="123" customFormat="1" ht="12.75" customHeight="1" x14ac:dyDescent="0.2">
      <c r="A133" s="128" t="s">
        <v>489</v>
      </c>
      <c r="B133" s="125" t="s">
        <v>56</v>
      </c>
      <c r="C133" s="125">
        <v>55837.457329999997</v>
      </c>
      <c r="D133" s="124" t="s">
        <v>39</v>
      </c>
      <c r="E133" s="124" t="e">
        <f>VLOOKUP(C133,'Active 1'!C$21:E$192,3,FALSE)</f>
        <v>#N/A</v>
      </c>
      <c r="F133" s="126" t="s">
        <v>490</v>
      </c>
      <c r="G133" s="125">
        <v>30040.5</v>
      </c>
      <c r="H133" s="125" t="s">
        <v>491</v>
      </c>
      <c r="J133" s="126" t="s">
        <v>192</v>
      </c>
      <c r="K133" s="127" t="s">
        <v>492</v>
      </c>
    </row>
    <row r="134" spans="1:11" s="123" customFormat="1" ht="12.75" customHeight="1" x14ac:dyDescent="0.2">
      <c r="A134" s="128" t="s">
        <v>489</v>
      </c>
      <c r="B134" s="125" t="s">
        <v>56</v>
      </c>
      <c r="C134" s="125">
        <v>55837.45753</v>
      </c>
      <c r="D134" s="124" t="s">
        <v>39</v>
      </c>
      <c r="E134" s="124" t="e">
        <f>VLOOKUP(C134,'Active 1'!C$21:E$192,3,FALSE)</f>
        <v>#N/A</v>
      </c>
      <c r="F134" s="126" t="s">
        <v>490</v>
      </c>
      <c r="G134" s="125">
        <v>30040.5</v>
      </c>
      <c r="H134" s="125" t="s">
        <v>493</v>
      </c>
      <c r="J134" s="126" t="s">
        <v>218</v>
      </c>
      <c r="K134" s="127" t="s">
        <v>492</v>
      </c>
    </row>
    <row r="135" spans="1:11" s="123" customFormat="1" ht="12.75" customHeight="1" x14ac:dyDescent="0.2">
      <c r="A135" s="128" t="s">
        <v>494</v>
      </c>
      <c r="B135" s="125" t="s">
        <v>50</v>
      </c>
      <c r="C135" s="125">
        <v>55851.646000000001</v>
      </c>
      <c r="D135" s="124" t="s">
        <v>39</v>
      </c>
      <c r="E135" s="124" t="e">
        <f>VLOOKUP(C135,'Active 1'!C$21:E$192,3,FALSE)</f>
        <v>#N/A</v>
      </c>
      <c r="F135" s="126" t="s">
        <v>495</v>
      </c>
      <c r="G135" s="125">
        <v>30082</v>
      </c>
      <c r="H135" s="125" t="s">
        <v>496</v>
      </c>
      <c r="J135" s="126" t="s">
        <v>218</v>
      </c>
      <c r="K135" s="127" t="s">
        <v>497</v>
      </c>
    </row>
    <row r="136" spans="1:11" s="123" customFormat="1" ht="12.75" customHeight="1" x14ac:dyDescent="0.2">
      <c r="A136" s="128" t="s">
        <v>498</v>
      </c>
      <c r="B136" s="125" t="s">
        <v>56</v>
      </c>
      <c r="C136" s="125">
        <v>56203.6711</v>
      </c>
      <c r="D136" s="124" t="s">
        <v>39</v>
      </c>
      <c r="E136" s="124" t="e">
        <f>VLOOKUP(C136,'Active 1'!C$21:E$192,3,FALSE)</f>
        <v>#N/A</v>
      </c>
      <c r="F136" s="126" t="s">
        <v>499</v>
      </c>
      <c r="G136" s="125">
        <v>31111.5</v>
      </c>
      <c r="H136" s="125" t="s">
        <v>500</v>
      </c>
      <c r="J136" s="126" t="s">
        <v>218</v>
      </c>
      <c r="K136" s="127" t="s">
        <v>497</v>
      </c>
    </row>
    <row r="137" spans="1:11" s="123" customFormat="1" ht="12.75" customHeight="1" x14ac:dyDescent="0.2">
      <c r="A137" s="128" t="s">
        <v>489</v>
      </c>
      <c r="B137" s="125" t="s">
        <v>50</v>
      </c>
      <c r="C137" s="125">
        <v>56506.457060000001</v>
      </c>
      <c r="D137" s="124" t="s">
        <v>39</v>
      </c>
      <c r="E137" s="124" t="e">
        <f>VLOOKUP(C137,'Active 1'!C$21:E$192,3,FALSE)</f>
        <v>#N/A</v>
      </c>
      <c r="F137" s="126" t="s">
        <v>501</v>
      </c>
      <c r="G137" s="125">
        <v>31997</v>
      </c>
      <c r="H137" s="125" t="s">
        <v>502</v>
      </c>
      <c r="J137" s="126" t="s">
        <v>50</v>
      </c>
      <c r="K137" s="127" t="s">
        <v>492</v>
      </c>
    </row>
    <row r="138" spans="1:11" s="123" customFormat="1" ht="12.75" customHeight="1" x14ac:dyDescent="0.2">
      <c r="A138" s="128" t="s">
        <v>489</v>
      </c>
      <c r="B138" s="125" t="s">
        <v>50</v>
      </c>
      <c r="C138" s="125">
        <v>56506.457170000001</v>
      </c>
      <c r="D138" s="124" t="s">
        <v>39</v>
      </c>
      <c r="E138" s="124" t="e">
        <f>VLOOKUP(C138,'Active 1'!C$21:E$192,3,FALSE)</f>
        <v>#N/A</v>
      </c>
      <c r="F138" s="126" t="s">
        <v>501</v>
      </c>
      <c r="G138" s="125">
        <v>31997</v>
      </c>
      <c r="H138" s="125" t="s">
        <v>503</v>
      </c>
      <c r="J138" s="126" t="s">
        <v>192</v>
      </c>
      <c r="K138" s="127" t="s">
        <v>492</v>
      </c>
    </row>
    <row r="139" spans="1:11" s="123" customFormat="1" ht="12.75" customHeight="1" x14ac:dyDescent="0.2">
      <c r="A139" s="128" t="s">
        <v>489</v>
      </c>
      <c r="B139" s="125" t="s">
        <v>50</v>
      </c>
      <c r="C139" s="125">
        <v>56506.457170000001</v>
      </c>
      <c r="D139" s="124" t="s">
        <v>39</v>
      </c>
      <c r="E139" s="124" t="e">
        <f>VLOOKUP(C139,'Active 1'!C$21:E$192,3,FALSE)</f>
        <v>#N/A</v>
      </c>
      <c r="F139" s="126" t="s">
        <v>501</v>
      </c>
      <c r="G139" s="125">
        <v>31997</v>
      </c>
      <c r="H139" s="125" t="s">
        <v>503</v>
      </c>
      <c r="J139" s="126" t="s">
        <v>218</v>
      </c>
      <c r="K139" s="127" t="s">
        <v>492</v>
      </c>
    </row>
    <row r="140" spans="1:11" s="123" customFormat="1" ht="12.75" customHeight="1" x14ac:dyDescent="0.2">
      <c r="A140" s="128" t="s">
        <v>126</v>
      </c>
      <c r="B140" s="125" t="s">
        <v>50</v>
      </c>
      <c r="C140" s="125">
        <v>55850.292000000001</v>
      </c>
      <c r="D140" s="124" t="s">
        <v>39</v>
      </c>
      <c r="E140" s="124" t="e">
        <f>VLOOKUP(C140,'Active 1'!C$21:E$192,3,FALSE)</f>
        <v>#N/A</v>
      </c>
      <c r="F140" s="126" t="s">
        <v>504</v>
      </c>
      <c r="G140" s="125">
        <v>30078</v>
      </c>
      <c r="H140" s="125" t="s">
        <v>273</v>
      </c>
      <c r="J140" s="129" t="s">
        <v>449</v>
      </c>
      <c r="K140" s="127" t="s">
        <v>505</v>
      </c>
    </row>
    <row r="141" spans="1:11" s="123" customFormat="1" ht="12.75" customHeight="1" x14ac:dyDescent="0.2">
      <c r="A141" s="128" t="s">
        <v>400</v>
      </c>
      <c r="B141" s="125" t="s">
        <v>50</v>
      </c>
      <c r="C141" s="125">
        <v>52505.433700000001</v>
      </c>
      <c r="D141" s="124" t="s">
        <v>39</v>
      </c>
      <c r="E141" s="124" t="e">
        <f>VLOOKUP(C141,'Active 1'!C$21:E$192,3,FALSE)</f>
        <v>#N/A</v>
      </c>
      <c r="F141" s="126" t="s">
        <v>394</v>
      </c>
      <c r="G141" s="125">
        <v>20296</v>
      </c>
      <c r="H141" s="125" t="s">
        <v>506</v>
      </c>
      <c r="J141" s="126" t="s">
        <v>50</v>
      </c>
      <c r="K141" s="127" t="s">
        <v>403</v>
      </c>
    </row>
    <row r="142" spans="1:11" s="123" customFormat="1" ht="12.75" customHeight="1" x14ac:dyDescent="0.2">
      <c r="A142" s="128" t="s">
        <v>400</v>
      </c>
      <c r="B142" s="125" t="s">
        <v>50</v>
      </c>
      <c r="C142" s="125">
        <v>52506.459600000002</v>
      </c>
      <c r="D142" s="124" t="s">
        <v>39</v>
      </c>
      <c r="E142" s="124" t="e">
        <f>VLOOKUP(C142,'Active 1'!C$21:E$192,3,FALSE)</f>
        <v>#N/A</v>
      </c>
      <c r="F142" s="126" t="s">
        <v>507</v>
      </c>
      <c r="G142" s="125">
        <v>20299</v>
      </c>
      <c r="H142" s="125" t="s">
        <v>508</v>
      </c>
      <c r="J142" s="126" t="s">
        <v>50</v>
      </c>
      <c r="K142" s="127" t="s">
        <v>403</v>
      </c>
    </row>
    <row r="143" spans="1:11" s="123" customFormat="1" ht="12.75" customHeight="1" x14ac:dyDescent="0.2">
      <c r="A143" s="128" t="s">
        <v>400</v>
      </c>
      <c r="B143" s="125" t="s">
        <v>56</v>
      </c>
      <c r="C143" s="125">
        <v>52512.446600000003</v>
      </c>
      <c r="D143" s="124" t="s">
        <v>39</v>
      </c>
      <c r="E143" s="124" t="e">
        <f>VLOOKUP(C143,'Active 1'!C$21:E$192,3,FALSE)</f>
        <v>#N/A</v>
      </c>
      <c r="F143" s="126" t="s">
        <v>509</v>
      </c>
      <c r="G143" s="125">
        <v>20316.5</v>
      </c>
      <c r="H143" s="125" t="s">
        <v>510</v>
      </c>
      <c r="J143" s="126" t="s">
        <v>50</v>
      </c>
      <c r="K143" s="127" t="s">
        <v>403</v>
      </c>
    </row>
    <row r="144" spans="1:11" s="123" customFormat="1" ht="12.75" customHeight="1" x14ac:dyDescent="0.2">
      <c r="A144" s="128" t="s">
        <v>400</v>
      </c>
      <c r="B144" s="125" t="s">
        <v>56</v>
      </c>
      <c r="C144" s="125">
        <v>52514.499799999998</v>
      </c>
      <c r="D144" s="124" t="s">
        <v>39</v>
      </c>
      <c r="E144" s="124" t="e">
        <f>VLOOKUP(C144,'Active 1'!C$21:E$192,3,FALSE)</f>
        <v>#N/A</v>
      </c>
      <c r="F144" s="126" t="s">
        <v>511</v>
      </c>
      <c r="G144" s="125">
        <v>20322.5</v>
      </c>
      <c r="H144" s="125" t="s">
        <v>512</v>
      </c>
      <c r="J144" s="126" t="s">
        <v>192</v>
      </c>
      <c r="K144" s="127" t="s">
        <v>403</v>
      </c>
    </row>
    <row r="145" spans="1:11" s="123" customFormat="1" ht="12.75" customHeight="1" x14ac:dyDescent="0.2">
      <c r="A145" s="128" t="s">
        <v>400</v>
      </c>
      <c r="B145" s="125" t="s">
        <v>50</v>
      </c>
      <c r="C145" s="125">
        <v>52516.375899999999</v>
      </c>
      <c r="D145" s="124" t="s">
        <v>39</v>
      </c>
      <c r="E145" s="124" t="e">
        <f>VLOOKUP(C145,'Active 1'!C$21:E$192,3,FALSE)</f>
        <v>#N/A</v>
      </c>
      <c r="F145" s="126" t="s">
        <v>513</v>
      </c>
      <c r="G145" s="125">
        <v>20328</v>
      </c>
      <c r="H145" s="125" t="s">
        <v>395</v>
      </c>
      <c r="J145" s="126" t="s">
        <v>192</v>
      </c>
      <c r="K145" s="127" t="s">
        <v>403</v>
      </c>
    </row>
    <row r="146" spans="1:11" s="123" customFormat="1" ht="12.75" customHeight="1" x14ac:dyDescent="0.2">
      <c r="A146" s="128" t="s">
        <v>400</v>
      </c>
      <c r="B146" s="125" t="s">
        <v>56</v>
      </c>
      <c r="C146" s="125">
        <v>52516.548999999999</v>
      </c>
      <c r="D146" s="124" t="s">
        <v>39</v>
      </c>
      <c r="E146" s="124" t="e">
        <f>VLOOKUP(C146,'Active 1'!C$21:E$192,3,FALSE)</f>
        <v>#N/A</v>
      </c>
      <c r="F146" s="126" t="s">
        <v>514</v>
      </c>
      <c r="G146" s="125">
        <v>20328.5</v>
      </c>
      <c r="H146" s="125" t="s">
        <v>397</v>
      </c>
      <c r="J146" s="126" t="s">
        <v>192</v>
      </c>
      <c r="K146" s="127" t="s">
        <v>403</v>
      </c>
    </row>
    <row r="147" spans="1:11" s="123" customFormat="1" ht="12.75" customHeight="1" x14ac:dyDescent="0.2">
      <c r="A147" s="128" t="s">
        <v>400</v>
      </c>
      <c r="B147" s="125" t="s">
        <v>50</v>
      </c>
      <c r="C147" s="125">
        <v>52517.403400000003</v>
      </c>
      <c r="D147" s="124" t="s">
        <v>39</v>
      </c>
      <c r="E147" s="124" t="e">
        <f>VLOOKUP(C147,'Active 1'!C$21:E$192,3,FALSE)</f>
        <v>#N/A</v>
      </c>
      <c r="F147" s="126" t="s">
        <v>515</v>
      </c>
      <c r="G147" s="125">
        <v>20331</v>
      </c>
      <c r="H147" s="125" t="s">
        <v>516</v>
      </c>
      <c r="J147" s="126" t="s">
        <v>192</v>
      </c>
      <c r="K147" s="127" t="s">
        <v>403</v>
      </c>
    </row>
    <row r="148" spans="1:11" s="123" customFormat="1" ht="12.75" customHeight="1" x14ac:dyDescent="0.2">
      <c r="A148" s="128" t="s">
        <v>400</v>
      </c>
      <c r="B148" s="125" t="s">
        <v>50</v>
      </c>
      <c r="C148" s="125">
        <v>52517.404000000002</v>
      </c>
      <c r="D148" s="124" t="s">
        <v>39</v>
      </c>
      <c r="E148" s="124" t="e">
        <f>VLOOKUP(C148,'Active 1'!C$21:E$192,3,FALSE)</f>
        <v>#N/A</v>
      </c>
      <c r="F148" s="126" t="s">
        <v>517</v>
      </c>
      <c r="G148" s="125">
        <v>20331</v>
      </c>
      <c r="H148" s="125" t="s">
        <v>402</v>
      </c>
      <c r="J148" s="126" t="s">
        <v>50</v>
      </c>
      <c r="K148" s="127" t="s">
        <v>403</v>
      </c>
    </row>
    <row r="149" spans="1:11" s="123" customFormat="1" ht="12.75" customHeight="1" x14ac:dyDescent="0.2">
      <c r="A149" s="128" t="s">
        <v>400</v>
      </c>
      <c r="B149" s="125" t="s">
        <v>50</v>
      </c>
      <c r="C149" s="125">
        <v>52520.478600000002</v>
      </c>
      <c r="D149" s="124" t="s">
        <v>39</v>
      </c>
      <c r="E149" s="124" t="e">
        <f>VLOOKUP(C149,'Active 1'!C$21:E$192,3,FALSE)</f>
        <v>#N/A</v>
      </c>
      <c r="F149" s="126" t="s">
        <v>518</v>
      </c>
      <c r="G149" s="125">
        <v>20340</v>
      </c>
      <c r="H149" s="125" t="s">
        <v>519</v>
      </c>
      <c r="J149" s="126" t="s">
        <v>218</v>
      </c>
      <c r="K149" s="127" t="s">
        <v>403</v>
      </c>
    </row>
    <row r="150" spans="1:11" s="123" customFormat="1" ht="12.75" customHeight="1" x14ac:dyDescent="0.2">
      <c r="A150" s="128" t="s">
        <v>400</v>
      </c>
      <c r="B150" s="125" t="s">
        <v>50</v>
      </c>
      <c r="C150" s="125">
        <v>52520.4787</v>
      </c>
      <c r="D150" s="124" t="s">
        <v>39</v>
      </c>
      <c r="E150" s="124" t="e">
        <f>VLOOKUP(C150,'Active 1'!C$21:E$192,3,FALSE)</f>
        <v>#N/A</v>
      </c>
      <c r="F150" s="126" t="s">
        <v>518</v>
      </c>
      <c r="G150" s="125">
        <v>20340</v>
      </c>
      <c r="H150" s="125" t="s">
        <v>520</v>
      </c>
      <c r="J150" s="126" t="s">
        <v>192</v>
      </c>
      <c r="K150" s="127" t="s">
        <v>403</v>
      </c>
    </row>
    <row r="151" spans="1:11" s="123" customFormat="1" ht="12.75" customHeight="1" x14ac:dyDescent="0.2">
      <c r="A151" s="128" t="s">
        <v>400</v>
      </c>
      <c r="B151" s="125" t="s">
        <v>56</v>
      </c>
      <c r="C151" s="125">
        <v>52527.491199999997</v>
      </c>
      <c r="D151" s="124" t="s">
        <v>39</v>
      </c>
      <c r="E151" s="124" t="e">
        <f>VLOOKUP(C151,'Active 1'!C$21:E$192,3,FALSE)</f>
        <v>#N/A</v>
      </c>
      <c r="F151" s="126" t="s">
        <v>521</v>
      </c>
      <c r="G151" s="125">
        <v>20360.5</v>
      </c>
      <c r="H151" s="125" t="s">
        <v>402</v>
      </c>
      <c r="J151" s="126" t="s">
        <v>218</v>
      </c>
      <c r="K151" s="127" t="s">
        <v>403</v>
      </c>
    </row>
    <row r="152" spans="1:11" s="123" customFormat="1" ht="12.75" customHeight="1" x14ac:dyDescent="0.2">
      <c r="A152" s="128" t="s">
        <v>400</v>
      </c>
      <c r="B152" s="125" t="s">
        <v>50</v>
      </c>
      <c r="C152" s="125">
        <v>52529.368799999997</v>
      </c>
      <c r="D152" s="124" t="s">
        <v>39</v>
      </c>
      <c r="E152" s="124" t="e">
        <f>VLOOKUP(C152,'Active 1'!C$21:E$192,3,FALSE)</f>
        <v>#N/A</v>
      </c>
      <c r="F152" s="126" t="s">
        <v>522</v>
      </c>
      <c r="G152" s="125">
        <v>20366</v>
      </c>
      <c r="H152" s="125" t="s">
        <v>523</v>
      </c>
      <c r="J152" s="126" t="s">
        <v>218</v>
      </c>
      <c r="K152" s="127" t="s">
        <v>403</v>
      </c>
    </row>
    <row r="153" spans="1:11" s="123" customFormat="1" ht="12.75" customHeight="1" x14ac:dyDescent="0.2">
      <c r="A153" s="128" t="s">
        <v>400</v>
      </c>
      <c r="B153" s="125" t="s">
        <v>56</v>
      </c>
      <c r="C153" s="125">
        <v>52529.544099999999</v>
      </c>
      <c r="D153" s="124" t="s">
        <v>39</v>
      </c>
      <c r="E153" s="124" t="e">
        <f>VLOOKUP(C153,'Active 1'!C$21:E$192,3,FALSE)</f>
        <v>#N/A</v>
      </c>
      <c r="F153" s="126" t="s">
        <v>524</v>
      </c>
      <c r="G153" s="125">
        <v>20366.5</v>
      </c>
      <c r="H153" s="125" t="s">
        <v>525</v>
      </c>
      <c r="J153" s="126" t="s">
        <v>218</v>
      </c>
      <c r="K153" s="127" t="s">
        <v>403</v>
      </c>
    </row>
    <row r="154" spans="1:11" s="123" customFormat="1" ht="12.75" customHeight="1" x14ac:dyDescent="0.2">
      <c r="A154" s="128" t="s">
        <v>400</v>
      </c>
      <c r="B154" s="125" t="s">
        <v>50</v>
      </c>
      <c r="C154" s="125">
        <v>52553.305500000002</v>
      </c>
      <c r="D154" s="124" t="s">
        <v>39</v>
      </c>
      <c r="E154" s="124" t="e">
        <f>VLOOKUP(C154,'Active 1'!C$21:E$192,3,FALSE)</f>
        <v>#N/A</v>
      </c>
      <c r="F154" s="126" t="s">
        <v>526</v>
      </c>
      <c r="G154" s="125">
        <v>20436</v>
      </c>
      <c r="H154" s="125" t="s">
        <v>527</v>
      </c>
      <c r="J154" s="126" t="s">
        <v>53</v>
      </c>
      <c r="K154" s="127" t="s">
        <v>403</v>
      </c>
    </row>
    <row r="155" spans="1:11" s="123" customFormat="1" ht="12.75" customHeight="1" x14ac:dyDescent="0.2">
      <c r="A155" s="128" t="s">
        <v>118</v>
      </c>
      <c r="B155" s="125" t="s">
        <v>56</v>
      </c>
      <c r="C155" s="125">
        <v>53957.825299999997</v>
      </c>
      <c r="D155" s="124" t="s">
        <v>39</v>
      </c>
      <c r="E155" s="124">
        <f>VLOOKUP(C155,'Active 1'!C$21:E$192,3,FALSE)</f>
        <v>24543.417036812611</v>
      </c>
      <c r="F155" s="126" t="s">
        <v>528</v>
      </c>
      <c r="G155" s="125">
        <v>24543.5</v>
      </c>
      <c r="H155" s="125" t="s">
        <v>529</v>
      </c>
      <c r="J155" s="126" t="s">
        <v>376</v>
      </c>
      <c r="K155" s="127" t="s">
        <v>530</v>
      </c>
    </row>
    <row r="156" spans="1:11" s="123" customFormat="1" ht="12.75" customHeight="1" x14ac:dyDescent="0.2">
      <c r="A156" s="128" t="s">
        <v>400</v>
      </c>
      <c r="B156" s="125" t="s">
        <v>56</v>
      </c>
      <c r="C156" s="125">
        <v>54360.286999999997</v>
      </c>
      <c r="D156" s="124" t="s">
        <v>39</v>
      </c>
      <c r="E156" s="124" t="e">
        <f>VLOOKUP(C156,'Active 1'!C$21:E$192,3,FALSE)</f>
        <v>#N/A</v>
      </c>
      <c r="F156" s="126" t="s">
        <v>531</v>
      </c>
      <c r="G156" s="125">
        <v>25720.5</v>
      </c>
      <c r="H156" s="125" t="s">
        <v>532</v>
      </c>
      <c r="J156" s="126" t="s">
        <v>192</v>
      </c>
      <c r="K156" s="127" t="s">
        <v>403</v>
      </c>
    </row>
    <row r="157" spans="1:11" s="123" customFormat="1" ht="12.75" customHeight="1" x14ac:dyDescent="0.2">
      <c r="A157" s="128" t="s">
        <v>400</v>
      </c>
      <c r="B157" s="125" t="s">
        <v>50</v>
      </c>
      <c r="C157" s="125">
        <v>54360.455999999998</v>
      </c>
      <c r="D157" s="124" t="s">
        <v>39</v>
      </c>
      <c r="E157" s="124" t="e">
        <f>VLOOKUP(C157,'Active 1'!C$21:E$192,3,FALSE)</f>
        <v>#N/A</v>
      </c>
      <c r="F157" s="126" t="s">
        <v>533</v>
      </c>
      <c r="G157" s="125">
        <v>25721</v>
      </c>
      <c r="H157" s="125" t="s">
        <v>534</v>
      </c>
      <c r="J157" s="126" t="s">
        <v>192</v>
      </c>
      <c r="K157" s="127" t="s">
        <v>403</v>
      </c>
    </row>
    <row r="158" spans="1:11" s="123" customFormat="1" ht="12.75" customHeight="1" x14ac:dyDescent="0.2">
      <c r="A158" s="128" t="s">
        <v>119</v>
      </c>
      <c r="B158" s="125" t="s">
        <v>50</v>
      </c>
      <c r="C158" s="125">
        <v>54382.340400000001</v>
      </c>
      <c r="D158" s="124" t="s">
        <v>39</v>
      </c>
      <c r="E158" s="124">
        <f>VLOOKUP(C158,'Active 1'!C$21:E$192,3,FALSE)</f>
        <v>25784.917230415424</v>
      </c>
      <c r="F158" s="126" t="s">
        <v>535</v>
      </c>
      <c r="G158" s="125">
        <v>25785</v>
      </c>
      <c r="H158" s="125" t="s">
        <v>473</v>
      </c>
      <c r="J158" s="126" t="s">
        <v>218</v>
      </c>
      <c r="K158" s="127" t="s">
        <v>474</v>
      </c>
    </row>
    <row r="159" spans="1:11" s="123" customFormat="1" ht="12.75" customHeight="1" x14ac:dyDescent="0.2">
      <c r="A159" s="128" t="s">
        <v>119</v>
      </c>
      <c r="B159" s="125" t="s">
        <v>56</v>
      </c>
      <c r="C159" s="125">
        <v>54382.512499999997</v>
      </c>
      <c r="D159" s="124" t="s">
        <v>39</v>
      </c>
      <c r="E159" s="124">
        <f>VLOOKUP(C159,'Active 1'!C$21:E$192,3,FALSE)</f>
        <v>25785.420539210125</v>
      </c>
      <c r="F159" s="126" t="s">
        <v>536</v>
      </c>
      <c r="G159" s="125">
        <v>25785.5</v>
      </c>
      <c r="H159" s="125" t="s">
        <v>537</v>
      </c>
      <c r="J159" s="126" t="s">
        <v>218</v>
      </c>
      <c r="K159" s="127" t="s">
        <v>474</v>
      </c>
    </row>
    <row r="160" spans="1:11" s="123" customFormat="1" ht="12.75" customHeight="1" x14ac:dyDescent="0.2">
      <c r="A160" s="128" t="s">
        <v>120</v>
      </c>
      <c r="B160" s="125" t="s">
        <v>50</v>
      </c>
      <c r="C160" s="125">
        <v>54418.926700000004</v>
      </c>
      <c r="D160" s="124" t="s">
        <v>39</v>
      </c>
      <c r="E160" s="124">
        <f>VLOOKUP(C160,'Active 1'!C$21:E$192,3,FALSE)</f>
        <v>25891.914363222273</v>
      </c>
      <c r="F160" s="126" t="s">
        <v>538</v>
      </c>
      <c r="G160" s="125">
        <v>25892</v>
      </c>
      <c r="H160" s="125" t="s">
        <v>539</v>
      </c>
      <c r="J160" s="126" t="s">
        <v>540</v>
      </c>
      <c r="K160" s="127" t="s">
        <v>541</v>
      </c>
    </row>
    <row r="161" spans="1:11" s="123" customFormat="1" ht="12.75" customHeight="1" x14ac:dyDescent="0.2">
      <c r="A161" s="128" t="s">
        <v>119</v>
      </c>
      <c r="B161" s="125" t="s">
        <v>56</v>
      </c>
      <c r="C161" s="125">
        <v>54440.3001</v>
      </c>
      <c r="D161" s="124" t="s">
        <v>39</v>
      </c>
      <c r="E161" s="124">
        <f>VLOOKUP(C161,'Active 1'!C$21:E$192,3,FALSE)</f>
        <v>25954.42116271644</v>
      </c>
      <c r="F161" s="126" t="s">
        <v>542</v>
      </c>
      <c r="G161" s="125">
        <v>25954.5</v>
      </c>
      <c r="H161" s="125" t="s">
        <v>543</v>
      </c>
      <c r="J161" s="126" t="s">
        <v>218</v>
      </c>
      <c r="K161" s="127" t="s">
        <v>474</v>
      </c>
    </row>
    <row r="162" spans="1:11" s="123" customFormat="1" ht="12.75" customHeight="1" x14ac:dyDescent="0.2">
      <c r="A162" s="128" t="s">
        <v>122</v>
      </c>
      <c r="B162" s="125" t="s">
        <v>50</v>
      </c>
      <c r="C162" s="125">
        <v>55060.403700000003</v>
      </c>
      <c r="D162" s="124" t="s">
        <v>39</v>
      </c>
      <c r="E162" s="124" t="e">
        <f>VLOOKUP(C162,'Active 1'!C$21:E$192,3,FALSE)</f>
        <v>#N/A</v>
      </c>
      <c r="F162" s="126" t="s">
        <v>544</v>
      </c>
      <c r="G162" s="125">
        <v>27768</v>
      </c>
      <c r="H162" s="125" t="s">
        <v>545</v>
      </c>
      <c r="J162" s="126" t="s">
        <v>376</v>
      </c>
      <c r="K162" s="127" t="s">
        <v>546</v>
      </c>
    </row>
    <row r="163" spans="1:11" s="123" customFormat="1" ht="12.75" customHeight="1" x14ac:dyDescent="0.2">
      <c r="A163" s="128" t="s">
        <v>547</v>
      </c>
      <c r="B163" s="125" t="s">
        <v>50</v>
      </c>
      <c r="C163" s="125">
        <v>55100.411</v>
      </c>
      <c r="D163" s="124" t="s">
        <v>39</v>
      </c>
      <c r="E163" s="124" t="e">
        <f>VLOOKUP(C163,'Active 1'!C$21:E$192,3,FALSE)</f>
        <v>#N/A</v>
      </c>
      <c r="F163" s="126" t="s">
        <v>548</v>
      </c>
      <c r="G163" s="125">
        <v>27885</v>
      </c>
      <c r="H163" s="125" t="s">
        <v>549</v>
      </c>
      <c r="J163" s="126" t="s">
        <v>192</v>
      </c>
      <c r="K163" s="127" t="s">
        <v>492</v>
      </c>
    </row>
    <row r="164" spans="1:11" s="123" customFormat="1" ht="12.75" customHeight="1" x14ac:dyDescent="0.2">
      <c r="A164" s="128" t="s">
        <v>547</v>
      </c>
      <c r="B164" s="125" t="s">
        <v>56</v>
      </c>
      <c r="C164" s="125">
        <v>55192.222099999999</v>
      </c>
      <c r="D164" s="124" t="s">
        <v>39</v>
      </c>
      <c r="E164" s="124" t="e">
        <f>VLOOKUP(C164,'Active 1'!C$21:E$192,3,FALSE)</f>
        <v>#N/A</v>
      </c>
      <c r="F164" s="126" t="s">
        <v>550</v>
      </c>
      <c r="G164" s="125">
        <v>28153.5</v>
      </c>
      <c r="H164" s="125" t="s">
        <v>486</v>
      </c>
      <c r="J164" s="126" t="s">
        <v>192</v>
      </c>
      <c r="K164" s="127" t="s">
        <v>492</v>
      </c>
    </row>
    <row r="165" spans="1:11" s="123" customFormat="1" ht="12.75" customHeight="1" x14ac:dyDescent="0.2">
      <c r="A165" s="128" t="s">
        <v>547</v>
      </c>
      <c r="B165" s="125" t="s">
        <v>56</v>
      </c>
      <c r="C165" s="125">
        <v>55460.302900000002</v>
      </c>
      <c r="D165" s="124" t="s">
        <v>39</v>
      </c>
      <c r="E165" s="124" t="e">
        <f>VLOOKUP(C165,'Active 1'!C$21:E$192,3,FALSE)</f>
        <v>#N/A</v>
      </c>
      <c r="F165" s="126" t="s">
        <v>551</v>
      </c>
      <c r="G165" s="125">
        <v>28937.5</v>
      </c>
      <c r="H165" s="125" t="s">
        <v>552</v>
      </c>
      <c r="J165" s="126" t="s">
        <v>192</v>
      </c>
      <c r="K165" s="127" t="s">
        <v>403</v>
      </c>
    </row>
    <row r="166" spans="1:11" s="123" customFormat="1" ht="12.75" customHeight="1" x14ac:dyDescent="0.2">
      <c r="A166" s="128" t="s">
        <v>547</v>
      </c>
      <c r="B166" s="125" t="s">
        <v>50</v>
      </c>
      <c r="C166" s="125">
        <v>55461.496500000001</v>
      </c>
      <c r="D166" s="124" t="s">
        <v>39</v>
      </c>
      <c r="E166" s="124" t="e">
        <f>VLOOKUP(C166,'Active 1'!C$21:E$192,3,FALSE)</f>
        <v>#N/A</v>
      </c>
      <c r="F166" s="126" t="s">
        <v>553</v>
      </c>
      <c r="G166" s="125">
        <v>28941</v>
      </c>
      <c r="H166" s="125" t="s">
        <v>554</v>
      </c>
      <c r="J166" s="126" t="s">
        <v>192</v>
      </c>
      <c r="K166" s="127" t="s">
        <v>403</v>
      </c>
    </row>
    <row r="167" spans="1:11" s="123" customFormat="1" ht="12.75" customHeight="1" x14ac:dyDescent="0.2">
      <c r="A167" s="128" t="s">
        <v>126</v>
      </c>
      <c r="B167" s="125" t="s">
        <v>56</v>
      </c>
      <c r="C167" s="125">
        <v>55807.539199999999</v>
      </c>
      <c r="D167" s="124" t="s">
        <v>39</v>
      </c>
      <c r="E167" s="124" t="e">
        <f>VLOOKUP(C167,'Active 1'!C$21:E$192,3,FALSE)</f>
        <v>#N/A</v>
      </c>
      <c r="F167" s="126" t="s">
        <v>555</v>
      </c>
      <c r="G167" s="125" t="s">
        <v>556</v>
      </c>
      <c r="H167" s="125" t="s">
        <v>557</v>
      </c>
      <c r="J167" s="129" t="s">
        <v>449</v>
      </c>
      <c r="K167" s="127" t="s">
        <v>377</v>
      </c>
    </row>
    <row r="168" spans="1:11" s="123" customFormat="1" ht="12.75" customHeight="1" x14ac:dyDescent="0.2">
      <c r="A168" s="124" t="s">
        <v>102</v>
      </c>
      <c r="B168" s="125" t="s">
        <v>56</v>
      </c>
      <c r="C168" s="125">
        <v>51811.462</v>
      </c>
      <c r="D168" s="124" t="s">
        <v>38</v>
      </c>
      <c r="E168" s="124">
        <f>VLOOKUP(C168,'Active 1'!C$21:E$192,3,FALSE)</f>
        <v>18266.348323610309</v>
      </c>
      <c r="F168" s="126" t="s">
        <v>558</v>
      </c>
      <c r="G168" s="125">
        <v>18266.5</v>
      </c>
      <c r="H168" s="125" t="s">
        <v>559</v>
      </c>
      <c r="J168" s="126" t="s">
        <v>354</v>
      </c>
      <c r="K168" s="127" t="s">
        <v>364</v>
      </c>
    </row>
    <row r="169" spans="1:11" s="123" customFormat="1" ht="12.75" customHeight="1" x14ac:dyDescent="0.2">
      <c r="A169" s="124" t="s">
        <v>98</v>
      </c>
      <c r="B169" s="125" t="s">
        <v>56</v>
      </c>
      <c r="C169" s="125">
        <v>50646.484199999999</v>
      </c>
      <c r="D169" s="124" t="s">
        <v>38</v>
      </c>
      <c r="E169" s="124">
        <f>VLOOKUP(C169,'Active 1'!C$21:E$192,3,FALSE)</f>
        <v>14859.354875690631</v>
      </c>
      <c r="F169" s="126" t="s">
        <v>560</v>
      </c>
      <c r="G169" s="125">
        <v>14859.5</v>
      </c>
      <c r="H169" s="125" t="s">
        <v>561</v>
      </c>
      <c r="J169" s="126" t="s">
        <v>354</v>
      </c>
      <c r="K169" s="127" t="s">
        <v>459</v>
      </c>
    </row>
    <row r="170" spans="1:11" s="123" customFormat="1" ht="12.75" customHeight="1" x14ac:dyDescent="0.2">
      <c r="A170" s="124" t="s">
        <v>104</v>
      </c>
      <c r="B170" s="125" t="s">
        <v>50</v>
      </c>
      <c r="C170" s="125">
        <v>52209.313199999997</v>
      </c>
      <c r="D170" s="124" t="s">
        <v>38</v>
      </c>
      <c r="E170" s="124">
        <f>VLOOKUP(C170,'Active 1'!C$21:E$192,3,FALSE)</f>
        <v>19429.869578390419</v>
      </c>
      <c r="F170" s="126" t="s">
        <v>562</v>
      </c>
      <c r="G170" s="125">
        <v>19430</v>
      </c>
      <c r="H170" s="125" t="s">
        <v>563</v>
      </c>
      <c r="J170" s="126" t="s">
        <v>354</v>
      </c>
      <c r="K170" s="127" t="s">
        <v>459</v>
      </c>
    </row>
    <row r="171" spans="1:11" s="123" customFormat="1" ht="12.75" customHeight="1" x14ac:dyDescent="0.2">
      <c r="A171" s="128" t="s">
        <v>115</v>
      </c>
      <c r="B171" s="125" t="s">
        <v>50</v>
      </c>
      <c r="C171" s="125">
        <v>53609.559699999998</v>
      </c>
      <c r="D171" s="124" t="s">
        <v>38</v>
      </c>
      <c r="E171" s="124">
        <f>VLOOKUP(C171,'Active 1'!C$21:E$192,3,FALSE)</f>
        <v>23524.909544793609</v>
      </c>
      <c r="F171" s="126" t="s">
        <v>564</v>
      </c>
      <c r="G171" s="125">
        <v>23525</v>
      </c>
      <c r="H171" s="125" t="s">
        <v>441</v>
      </c>
      <c r="J171" s="126" t="s">
        <v>354</v>
      </c>
      <c r="K171" s="127" t="s">
        <v>565</v>
      </c>
    </row>
    <row r="172" spans="1:11" s="123" customFormat="1" ht="12.75" customHeight="1" x14ac:dyDescent="0.2">
      <c r="A172" s="128" t="s">
        <v>116</v>
      </c>
      <c r="B172" s="125" t="s">
        <v>50</v>
      </c>
      <c r="C172" s="125">
        <v>53668.713900000002</v>
      </c>
      <c r="D172" s="124" t="s">
        <v>38</v>
      </c>
      <c r="E172" s="124">
        <f>VLOOKUP(C172,'Active 1'!C$21:E$192,3,FALSE)</f>
        <v>23697.906808618678</v>
      </c>
      <c r="F172" s="126" t="s">
        <v>566</v>
      </c>
      <c r="G172" s="125">
        <v>23698</v>
      </c>
      <c r="H172" s="125" t="s">
        <v>567</v>
      </c>
      <c r="J172" s="126" t="s">
        <v>354</v>
      </c>
      <c r="K172" s="127" t="s">
        <v>355</v>
      </c>
    </row>
    <row r="173" spans="1:11" s="123" customFormat="1" ht="12.75" customHeight="1" x14ac:dyDescent="0.2">
      <c r="A173" s="124" t="s">
        <v>49</v>
      </c>
      <c r="B173" s="125" t="s">
        <v>50</v>
      </c>
      <c r="C173" s="125">
        <v>24745.75</v>
      </c>
      <c r="D173" s="124" t="s">
        <v>51</v>
      </c>
      <c r="E173" s="124">
        <f>VLOOKUP(C173,'Active 1'!C$21:E$192,3,FALSE)</f>
        <v>-60887.695167416699</v>
      </c>
      <c r="F173" s="126" t="s">
        <v>568</v>
      </c>
      <c r="G173" s="125">
        <v>-60888</v>
      </c>
      <c r="H173" s="125" t="s">
        <v>569</v>
      </c>
      <c r="J173" s="126"/>
      <c r="K173" s="127" t="s">
        <v>570</v>
      </c>
    </row>
    <row r="174" spans="1:11" s="123" customFormat="1" ht="12.75" customHeight="1" x14ac:dyDescent="0.2">
      <c r="A174" s="124" t="s">
        <v>54</v>
      </c>
      <c r="B174" s="125" t="s">
        <v>50</v>
      </c>
      <c r="C174" s="125">
        <v>35345.362999999998</v>
      </c>
      <c r="D174" s="124" t="s">
        <v>55</v>
      </c>
      <c r="E174" s="124">
        <f>VLOOKUP(C174,'Active 1'!C$21:E$192,3,FALSE)</f>
        <v>-29888.982538314049</v>
      </c>
      <c r="F174" s="126" t="s">
        <v>571</v>
      </c>
      <c r="G174" s="125">
        <v>-29889</v>
      </c>
      <c r="H174" s="125" t="s">
        <v>262</v>
      </c>
      <c r="J174" s="126"/>
      <c r="K174" s="127" t="s">
        <v>572</v>
      </c>
    </row>
    <row r="175" spans="1:11" s="123" customFormat="1" ht="12.75" customHeight="1" x14ac:dyDescent="0.2">
      <c r="A175" s="124" t="s">
        <v>54</v>
      </c>
      <c r="B175" s="125" t="s">
        <v>56</v>
      </c>
      <c r="C175" s="125">
        <v>35345.519999999997</v>
      </c>
      <c r="D175" s="124" t="s">
        <v>55</v>
      </c>
      <c r="E175" s="124">
        <f>VLOOKUP(C175,'Active 1'!C$21:E$192,3,FALSE)</f>
        <v>-29888.523389675061</v>
      </c>
      <c r="F175" s="126" t="s">
        <v>573</v>
      </c>
      <c r="G175" s="125">
        <v>-29888.5</v>
      </c>
      <c r="H175" s="125" t="s">
        <v>288</v>
      </c>
      <c r="J175" s="126"/>
      <c r="K175" s="127" t="s">
        <v>572</v>
      </c>
    </row>
    <row r="176" spans="1:11" s="123" customFormat="1" ht="12.75" customHeight="1" x14ac:dyDescent="0.2">
      <c r="A176" s="124" t="s">
        <v>67</v>
      </c>
      <c r="B176" s="125" t="s">
        <v>50</v>
      </c>
      <c r="C176" s="125">
        <v>43660.576000000001</v>
      </c>
      <c r="D176" s="124" t="s">
        <v>55</v>
      </c>
      <c r="E176" s="124">
        <f>VLOOKUP(C176,'Active 1'!C$21:E$192,3,FALSE)</f>
        <v>-5571.0288321949047</v>
      </c>
      <c r="F176" s="126" t="s">
        <v>574</v>
      </c>
      <c r="G176" s="125">
        <v>-5571</v>
      </c>
      <c r="H176" s="125" t="s">
        <v>333</v>
      </c>
      <c r="J176" s="126"/>
      <c r="K176" s="127" t="s">
        <v>228</v>
      </c>
    </row>
    <row r="177" spans="1:11" s="123" customFormat="1" ht="12.75" customHeight="1" x14ac:dyDescent="0.2">
      <c r="A177" s="124" t="s">
        <v>78</v>
      </c>
      <c r="B177" s="125" t="s">
        <v>56</v>
      </c>
      <c r="C177" s="125">
        <v>44787.442999999999</v>
      </c>
      <c r="D177" s="124" t="s">
        <v>55</v>
      </c>
      <c r="E177" s="124">
        <f>VLOOKUP(C177,'Active 1'!C$21:E$192,3,FALSE)</f>
        <v>-2275.4909381020757</v>
      </c>
      <c r="F177" s="126" t="s">
        <v>575</v>
      </c>
      <c r="G177" s="125">
        <v>-2275.5</v>
      </c>
      <c r="H177" s="125" t="s">
        <v>250</v>
      </c>
      <c r="J177" s="126"/>
      <c r="K177" s="127" t="s">
        <v>228</v>
      </c>
    </row>
    <row r="178" spans="1:11" s="123" customFormat="1" ht="12.75" customHeight="1" x14ac:dyDescent="0.2">
      <c r="A178" s="124" t="s">
        <v>80</v>
      </c>
      <c r="B178" s="125" t="s">
        <v>56</v>
      </c>
      <c r="C178" s="125">
        <v>44902.326000000001</v>
      </c>
      <c r="D178" s="124" t="s">
        <v>55</v>
      </c>
      <c r="E178" s="124">
        <f>VLOOKUP(C178,'Active 1'!C$21:E$192,3,FALSE)</f>
        <v>-1939.5140394200907</v>
      </c>
      <c r="F178" s="126" t="s">
        <v>576</v>
      </c>
      <c r="G178" s="125">
        <v>-1939.5</v>
      </c>
      <c r="H178" s="125" t="s">
        <v>577</v>
      </c>
      <c r="J178" s="126"/>
      <c r="K178" s="127" t="s">
        <v>228</v>
      </c>
    </row>
  </sheetData>
  <sheetProtection selectLockedCells="1" selectUnlockedCells="1"/>
  <hyperlinks>
    <hyperlink ref="A3" r:id="rId1"/>
    <hyperlink ref="A78" r:id="rId2"/>
    <hyperlink ref="A79" r:id="rId3"/>
    <hyperlink ref="A80" r:id="rId4"/>
    <hyperlink ref="A81" r:id="rId5"/>
    <hyperlink ref="A82" r:id="rId6"/>
    <hyperlink ref="A86" r:id="rId7"/>
    <hyperlink ref="A87" r:id="rId8"/>
    <hyperlink ref="A88" r:id="rId9"/>
    <hyperlink ref="A89" r:id="rId10"/>
    <hyperlink ref="A90" r:id="rId11"/>
    <hyperlink ref="A91" r:id="rId12"/>
    <hyperlink ref="A92" r:id="rId13"/>
    <hyperlink ref="A93" r:id="rId14"/>
    <hyperlink ref="A94" r:id="rId15"/>
    <hyperlink ref="A95" r:id="rId16"/>
    <hyperlink ref="A96" r:id="rId17"/>
    <hyperlink ref="A97" r:id="rId18"/>
    <hyperlink ref="A98" r:id="rId19"/>
    <hyperlink ref="A99" r:id="rId20"/>
    <hyperlink ref="A100" r:id="rId21"/>
    <hyperlink ref="A101" r:id="rId22"/>
    <hyperlink ref="A102" r:id="rId23"/>
    <hyperlink ref="A103" r:id="rId24"/>
    <hyperlink ref="A104" r:id="rId25"/>
    <hyperlink ref="A105" r:id="rId26"/>
    <hyperlink ref="A106" r:id="rId27"/>
    <hyperlink ref="A107" r:id="rId28"/>
    <hyperlink ref="A108" r:id="rId29"/>
    <hyperlink ref="A109" r:id="rId30"/>
    <hyperlink ref="A110" r:id="rId31"/>
    <hyperlink ref="A111" r:id="rId32"/>
    <hyperlink ref="A112" r:id="rId33"/>
    <hyperlink ref="A113" r:id="rId34"/>
    <hyperlink ref="A114" r:id="rId35"/>
    <hyperlink ref="A115" r:id="rId36"/>
    <hyperlink ref="A116" r:id="rId37"/>
    <hyperlink ref="A117" r:id="rId38"/>
    <hyperlink ref="A118" r:id="rId39"/>
    <hyperlink ref="A119" r:id="rId40"/>
    <hyperlink ref="A120" r:id="rId41"/>
    <hyperlink ref="A121" r:id="rId42"/>
    <hyperlink ref="A122" r:id="rId43"/>
    <hyperlink ref="A123" r:id="rId44"/>
    <hyperlink ref="A124" r:id="rId45"/>
    <hyperlink ref="A125" r:id="rId46"/>
    <hyperlink ref="A126" r:id="rId47"/>
    <hyperlink ref="A127" r:id="rId48"/>
    <hyperlink ref="A128" r:id="rId49"/>
    <hyperlink ref="A129" r:id="rId50"/>
    <hyperlink ref="A130" r:id="rId51"/>
    <hyperlink ref="A131" r:id="rId52"/>
    <hyperlink ref="A132" r:id="rId53"/>
    <hyperlink ref="A133" r:id="rId54"/>
    <hyperlink ref="A134" r:id="rId55"/>
    <hyperlink ref="A135" r:id="rId56"/>
    <hyperlink ref="A136" r:id="rId57"/>
    <hyperlink ref="A137" r:id="rId58"/>
    <hyperlink ref="A138" r:id="rId59"/>
    <hyperlink ref="A139" r:id="rId60"/>
    <hyperlink ref="A140" r:id="rId61"/>
    <hyperlink ref="A141" r:id="rId62"/>
    <hyperlink ref="A142" r:id="rId63"/>
    <hyperlink ref="A143" r:id="rId64"/>
    <hyperlink ref="A144" r:id="rId65"/>
    <hyperlink ref="A145" r:id="rId66"/>
    <hyperlink ref="A146" r:id="rId67"/>
    <hyperlink ref="A147" r:id="rId68"/>
    <hyperlink ref="A148" r:id="rId69"/>
    <hyperlink ref="A149" r:id="rId70"/>
    <hyperlink ref="A150" r:id="rId71"/>
    <hyperlink ref="A151" r:id="rId72"/>
    <hyperlink ref="A152" r:id="rId73"/>
    <hyperlink ref="A153" r:id="rId74"/>
    <hyperlink ref="A154" r:id="rId75"/>
    <hyperlink ref="A155" r:id="rId76"/>
    <hyperlink ref="A156" r:id="rId77"/>
    <hyperlink ref="A157" r:id="rId78"/>
    <hyperlink ref="A158" r:id="rId79"/>
    <hyperlink ref="A159" r:id="rId80"/>
    <hyperlink ref="A160" r:id="rId81"/>
    <hyperlink ref="A161" r:id="rId82"/>
    <hyperlink ref="A162" r:id="rId83"/>
    <hyperlink ref="A163" r:id="rId84"/>
    <hyperlink ref="A164" r:id="rId85"/>
    <hyperlink ref="A165" r:id="rId86"/>
    <hyperlink ref="A166" r:id="rId87"/>
    <hyperlink ref="A167" r:id="rId88"/>
    <hyperlink ref="A171" r:id="rId89"/>
    <hyperlink ref="A172" r:id="rId9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26" workbookViewId="0"/>
  </sheetViews>
  <sheetFormatPr defaultRowHeight="12.75" x14ac:dyDescent="0.2"/>
  <cols>
    <col min="2" max="2" width="9.140625" style="2"/>
    <col min="3" max="3" width="14.42578125" style="1" customWidth="1"/>
    <col min="4" max="4" width="18.85546875" style="1" customWidth="1"/>
  </cols>
  <sheetData>
    <row r="1" spans="1:6" x14ac:dyDescent="0.2">
      <c r="A1" s="1" t="s">
        <v>221</v>
      </c>
    </row>
    <row r="11" spans="1:6" x14ac:dyDescent="0.2">
      <c r="B11" s="2" t="s">
        <v>56</v>
      </c>
      <c r="C11" s="130">
        <v>41900.464</v>
      </c>
      <c r="E11" s="1" t="s">
        <v>578</v>
      </c>
      <c r="F11" s="1" t="s">
        <v>579</v>
      </c>
    </row>
    <row r="12" spans="1:6" x14ac:dyDescent="0.2">
      <c r="B12" s="2" t="s">
        <v>56</v>
      </c>
      <c r="C12" s="130">
        <v>41901.481</v>
      </c>
      <c r="E12" s="1" t="s">
        <v>580</v>
      </c>
      <c r="F12" s="1" t="s">
        <v>581</v>
      </c>
    </row>
    <row r="13" spans="1:6" x14ac:dyDescent="0.2">
      <c r="B13" s="2" t="s">
        <v>50</v>
      </c>
      <c r="C13" s="130">
        <v>42402.267999999996</v>
      </c>
      <c r="E13" s="1" t="s">
        <v>582</v>
      </c>
      <c r="F13" s="1" t="s">
        <v>583</v>
      </c>
    </row>
    <row r="14" spans="1:6" x14ac:dyDescent="0.2">
      <c r="B14" s="2" t="s">
        <v>50</v>
      </c>
      <c r="C14" s="130">
        <v>42403.303999999996</v>
      </c>
      <c r="E14" s="1" t="s">
        <v>584</v>
      </c>
      <c r="F14" s="1" t="s">
        <v>585</v>
      </c>
    </row>
    <row r="15" spans="1:6" x14ac:dyDescent="0.2">
      <c r="B15" s="2" t="s">
        <v>50</v>
      </c>
      <c r="C15" s="130">
        <v>42414.235000000001</v>
      </c>
      <c r="E15" s="1" t="s">
        <v>586</v>
      </c>
      <c r="F15" s="1" t="s">
        <v>587</v>
      </c>
    </row>
    <row r="16" spans="1:6" x14ac:dyDescent="0.2">
      <c r="B16" s="2" t="s">
        <v>50</v>
      </c>
      <c r="C16" s="130">
        <v>42417.311999999998</v>
      </c>
      <c r="E16" s="1" t="s">
        <v>588</v>
      </c>
      <c r="F16" s="1" t="s">
        <v>589</v>
      </c>
    </row>
    <row r="17" spans="2:6" x14ac:dyDescent="0.2">
      <c r="B17" s="2" t="s">
        <v>56</v>
      </c>
      <c r="C17" s="130">
        <v>42424.305999999997</v>
      </c>
      <c r="E17" s="1" t="s">
        <v>590</v>
      </c>
      <c r="F17" s="1" t="s">
        <v>591</v>
      </c>
    </row>
    <row r="18" spans="2:6" x14ac:dyDescent="0.2">
      <c r="B18" s="2" t="s">
        <v>56</v>
      </c>
      <c r="C18" s="130">
        <v>42435.271999999997</v>
      </c>
      <c r="E18" s="1" t="s">
        <v>592</v>
      </c>
      <c r="F18" s="1" t="s">
        <v>593</v>
      </c>
    </row>
    <row r="19" spans="2:6" x14ac:dyDescent="0.2">
      <c r="B19" s="2" t="s">
        <v>50</v>
      </c>
      <c r="C19" s="130">
        <v>42571.523999999998</v>
      </c>
      <c r="E19" s="1" t="s">
        <v>594</v>
      </c>
      <c r="F19" s="1" t="s">
        <v>595</v>
      </c>
    </row>
    <row r="20" spans="2:6" x14ac:dyDescent="0.2">
      <c r="B20" s="2" t="s">
        <v>50</v>
      </c>
      <c r="C20" s="130">
        <v>42572.55</v>
      </c>
      <c r="E20" s="1" t="s">
        <v>596</v>
      </c>
      <c r="F20" s="1" t="s">
        <v>597</v>
      </c>
    </row>
    <row r="21" spans="2:6" x14ac:dyDescent="0.2">
      <c r="B21" s="2" t="s">
        <v>56</v>
      </c>
      <c r="C21" s="130">
        <v>42576.483</v>
      </c>
      <c r="E21" s="1" t="s">
        <v>598</v>
      </c>
      <c r="F21" s="1" t="s">
        <v>599</v>
      </c>
    </row>
    <row r="22" spans="2:6" x14ac:dyDescent="0.2">
      <c r="B22" s="2" t="s">
        <v>50</v>
      </c>
      <c r="C22" s="130">
        <v>42596.480000000003</v>
      </c>
      <c r="E22" s="1" t="s">
        <v>600</v>
      </c>
      <c r="F22" s="1" t="s">
        <v>601</v>
      </c>
    </row>
    <row r="23" spans="2:6" x14ac:dyDescent="0.2">
      <c r="B23" s="2" t="s">
        <v>50</v>
      </c>
      <c r="C23" s="130">
        <v>42597.502</v>
      </c>
      <c r="E23" s="1" t="s">
        <v>602</v>
      </c>
      <c r="F23" s="1" t="s">
        <v>603</v>
      </c>
    </row>
    <row r="24" spans="2:6" x14ac:dyDescent="0.2">
      <c r="B24" s="2" t="s">
        <v>56</v>
      </c>
      <c r="C24" s="130">
        <v>42638.362000000001</v>
      </c>
      <c r="E24" s="1" t="s">
        <v>604</v>
      </c>
      <c r="F24" s="1" t="s">
        <v>605</v>
      </c>
    </row>
    <row r="25" spans="2:6" x14ac:dyDescent="0.2">
      <c r="B25" s="2" t="s">
        <v>50</v>
      </c>
      <c r="C25" s="130">
        <v>42669.311999999998</v>
      </c>
      <c r="E25" s="1" t="s">
        <v>606</v>
      </c>
      <c r="F25" s="1" t="s">
        <v>607</v>
      </c>
    </row>
    <row r="26" spans="2:6" x14ac:dyDescent="0.2">
      <c r="B26" s="2" t="s">
        <v>50</v>
      </c>
      <c r="C26" s="130">
        <v>42681.286999999997</v>
      </c>
      <c r="E26" s="1" t="s">
        <v>608</v>
      </c>
      <c r="F26" s="1" t="s">
        <v>609</v>
      </c>
    </row>
    <row r="27" spans="2:6" x14ac:dyDescent="0.2">
      <c r="B27" s="2" t="s">
        <v>50</v>
      </c>
      <c r="C27" s="130">
        <v>42682.303</v>
      </c>
      <c r="E27" s="1" t="s">
        <v>610</v>
      </c>
      <c r="F27" s="1" t="s">
        <v>611</v>
      </c>
    </row>
    <row r="28" spans="2:6" x14ac:dyDescent="0.2">
      <c r="B28" s="2" t="s">
        <v>56</v>
      </c>
      <c r="C28" s="130">
        <v>42713.245999999999</v>
      </c>
      <c r="E28" s="1" t="s">
        <v>612</v>
      </c>
      <c r="F28" s="1" t="s">
        <v>613</v>
      </c>
    </row>
    <row r="29" spans="2:6" x14ac:dyDescent="0.2">
      <c r="B29" s="2" t="s">
        <v>56</v>
      </c>
      <c r="C29" s="130">
        <v>42740.267999999996</v>
      </c>
      <c r="E29" s="1" t="s">
        <v>614</v>
      </c>
      <c r="F29" s="1" t="s">
        <v>615</v>
      </c>
    </row>
    <row r="30" spans="2:6" x14ac:dyDescent="0.2">
      <c r="B30" s="2" t="s">
        <v>50</v>
      </c>
      <c r="C30" s="130">
        <v>42774.275999999998</v>
      </c>
      <c r="E30" s="1" t="s">
        <v>616</v>
      </c>
      <c r="F30" s="1" t="s">
        <v>617</v>
      </c>
    </row>
    <row r="31" spans="2:6" x14ac:dyDescent="0.2">
      <c r="B31" s="2" t="s">
        <v>50</v>
      </c>
      <c r="C31" s="130">
        <v>42937.557000000001</v>
      </c>
      <c r="E31" s="1" t="s">
        <v>618</v>
      </c>
      <c r="F31" s="1" t="s">
        <v>605</v>
      </c>
    </row>
    <row r="32" spans="2:6" x14ac:dyDescent="0.2">
      <c r="B32" s="2" t="s">
        <v>56</v>
      </c>
      <c r="C32" s="130">
        <v>42950.557999999997</v>
      </c>
      <c r="E32" s="1" t="s">
        <v>619</v>
      </c>
      <c r="F32" s="1" t="s">
        <v>620</v>
      </c>
    </row>
    <row r="33" spans="2:6" x14ac:dyDescent="0.2">
      <c r="B33" s="2" t="s">
        <v>50</v>
      </c>
      <c r="C33" s="130">
        <v>42997.582000000002</v>
      </c>
      <c r="E33" s="1" t="s">
        <v>621</v>
      </c>
      <c r="F33" s="1" t="s">
        <v>622</v>
      </c>
    </row>
    <row r="34" spans="2:6" x14ac:dyDescent="0.2">
      <c r="B34" s="2" t="s">
        <v>50</v>
      </c>
      <c r="C34" s="130">
        <v>43012.601999999999</v>
      </c>
      <c r="E34" s="1" t="s">
        <v>623</v>
      </c>
      <c r="F34" s="1" t="s">
        <v>624</v>
      </c>
    </row>
    <row r="35" spans="2:6" x14ac:dyDescent="0.2">
      <c r="B35" s="2" t="s">
        <v>56</v>
      </c>
      <c r="C35" s="130">
        <v>43036.374000000003</v>
      </c>
      <c r="E35" s="1" t="s">
        <v>625</v>
      </c>
      <c r="F35" s="1" t="s">
        <v>626</v>
      </c>
    </row>
    <row r="36" spans="2:6" x14ac:dyDescent="0.2">
      <c r="B36" s="2" t="s">
        <v>50</v>
      </c>
      <c r="C36" s="130">
        <v>43040.309000000001</v>
      </c>
      <c r="E36" s="1" t="s">
        <v>627</v>
      </c>
      <c r="F36" s="1" t="s">
        <v>613</v>
      </c>
    </row>
    <row r="37" spans="2:6" x14ac:dyDescent="0.2">
      <c r="B37" s="2" t="s">
        <v>56</v>
      </c>
      <c r="C37" s="130">
        <v>43393.372000000003</v>
      </c>
      <c r="E37" s="1" t="s">
        <v>628</v>
      </c>
      <c r="F37" s="1" t="s">
        <v>629</v>
      </c>
    </row>
    <row r="38" spans="2:6" x14ac:dyDescent="0.2">
      <c r="B38" s="2" t="s">
        <v>56</v>
      </c>
      <c r="C38" s="130">
        <v>43420.381999999998</v>
      </c>
      <c r="E38" s="1" t="s">
        <v>630</v>
      </c>
      <c r="F38" s="1" t="s">
        <v>631</v>
      </c>
    </row>
    <row r="39" spans="2:6" x14ac:dyDescent="0.2">
      <c r="B39" s="2" t="s">
        <v>50</v>
      </c>
      <c r="C39" s="130">
        <v>43451.32</v>
      </c>
      <c r="E39" s="1" t="s">
        <v>632</v>
      </c>
      <c r="F39" s="1" t="s">
        <v>633</v>
      </c>
    </row>
    <row r="40" spans="2:6" x14ac:dyDescent="0.2">
      <c r="B40" s="2" t="s">
        <v>56</v>
      </c>
      <c r="C40" s="130">
        <v>43510.307000000001</v>
      </c>
      <c r="E40" s="1" t="s">
        <v>634</v>
      </c>
      <c r="F40" s="1" t="s">
        <v>635</v>
      </c>
    </row>
    <row r="41" spans="2:6" x14ac:dyDescent="0.2">
      <c r="B41" s="2" t="s">
        <v>56</v>
      </c>
      <c r="C41" s="130">
        <v>43703.502999999997</v>
      </c>
      <c r="E41" s="1" t="s">
        <v>636</v>
      </c>
      <c r="F41" s="1" t="s">
        <v>637</v>
      </c>
    </row>
    <row r="42" spans="2:6" x14ac:dyDescent="0.2">
      <c r="B42" s="2" t="s">
        <v>50</v>
      </c>
      <c r="C42" s="130">
        <v>43732.555999999997</v>
      </c>
      <c r="E42" s="1" t="s">
        <v>638</v>
      </c>
      <c r="F42" s="1" t="s">
        <v>639</v>
      </c>
    </row>
    <row r="43" spans="2:6" x14ac:dyDescent="0.2">
      <c r="B43" s="2" t="s">
        <v>56</v>
      </c>
      <c r="C43" s="130">
        <v>43734.438000000002</v>
      </c>
      <c r="E43" s="1" t="s">
        <v>640</v>
      </c>
      <c r="F43" s="1" t="s">
        <v>641</v>
      </c>
    </row>
    <row r="44" spans="2:6" x14ac:dyDescent="0.2">
      <c r="B44" s="2" t="s">
        <v>50</v>
      </c>
      <c r="C44" s="130">
        <v>43746.413999999997</v>
      </c>
      <c r="E44" s="1" t="s">
        <v>642</v>
      </c>
      <c r="F44" s="1" t="s">
        <v>643</v>
      </c>
    </row>
    <row r="45" spans="2:6" x14ac:dyDescent="0.2">
      <c r="B45" s="2" t="s">
        <v>50</v>
      </c>
      <c r="C45" s="130">
        <v>43833.256999999998</v>
      </c>
      <c r="E45" s="1" t="s">
        <v>644</v>
      </c>
      <c r="F45" s="1" t="s">
        <v>645</v>
      </c>
    </row>
    <row r="46" spans="2:6" x14ac:dyDescent="0.2">
      <c r="B46" s="2" t="s">
        <v>50</v>
      </c>
      <c r="C46" s="130">
        <v>43845.23</v>
      </c>
      <c r="E46" s="1" t="s">
        <v>646</v>
      </c>
      <c r="F46" s="1" t="s">
        <v>647</v>
      </c>
    </row>
    <row r="47" spans="2:6" x14ac:dyDescent="0.2">
      <c r="B47" s="2" t="s">
        <v>50</v>
      </c>
      <c r="C47" s="130">
        <v>44028.508999999998</v>
      </c>
      <c r="E47" s="1" t="s">
        <v>648</v>
      </c>
      <c r="F47" s="1" t="s">
        <v>649</v>
      </c>
    </row>
    <row r="48" spans="2:6" x14ac:dyDescent="0.2">
      <c r="B48" s="2" t="s">
        <v>50</v>
      </c>
      <c r="C48" s="130">
        <v>44133.493000000002</v>
      </c>
      <c r="E48" s="1" t="s">
        <v>650</v>
      </c>
      <c r="F48" s="1" t="s">
        <v>651</v>
      </c>
    </row>
    <row r="49" spans="2:6" x14ac:dyDescent="0.2">
      <c r="B49" s="2" t="s">
        <v>56</v>
      </c>
      <c r="C49" s="130">
        <v>44135.383000000002</v>
      </c>
      <c r="E49" s="1" t="s">
        <v>652</v>
      </c>
      <c r="F49" s="1" t="s">
        <v>653</v>
      </c>
    </row>
    <row r="50" spans="2:6" x14ac:dyDescent="0.2">
      <c r="B50" s="2" t="s">
        <v>50</v>
      </c>
      <c r="C50" s="130">
        <v>44194.345999999998</v>
      </c>
      <c r="E50" s="1" t="s">
        <v>654</v>
      </c>
      <c r="F50" s="1" t="s">
        <v>655</v>
      </c>
    </row>
    <row r="51" spans="2:6" x14ac:dyDescent="0.2">
      <c r="B51" s="2" t="s">
        <v>50</v>
      </c>
      <c r="C51" s="130">
        <v>44375.565000000002</v>
      </c>
      <c r="E51" s="1" t="s">
        <v>656</v>
      </c>
      <c r="F51" s="1" t="s">
        <v>657</v>
      </c>
    </row>
    <row r="52" spans="2:6" x14ac:dyDescent="0.2">
      <c r="B52" s="2" t="s">
        <v>50</v>
      </c>
      <c r="C52" s="130">
        <v>44516.451999999997</v>
      </c>
      <c r="E52" s="1" t="s">
        <v>658</v>
      </c>
      <c r="F52" s="1" t="s">
        <v>659</v>
      </c>
    </row>
    <row r="53" spans="2:6" x14ac:dyDescent="0.2">
      <c r="B53" s="2" t="s">
        <v>56</v>
      </c>
      <c r="C53" s="130">
        <v>44569.296000000002</v>
      </c>
      <c r="E53" s="1" t="s">
        <v>660</v>
      </c>
      <c r="F53" s="1" t="s">
        <v>661</v>
      </c>
    </row>
    <row r="54" spans="2:6" x14ac:dyDescent="0.2">
      <c r="B54" s="2" t="s">
        <v>50</v>
      </c>
      <c r="C54" s="130">
        <v>44575.271000000001</v>
      </c>
      <c r="E54" s="1" t="s">
        <v>662</v>
      </c>
      <c r="F54" s="1" t="s">
        <v>663</v>
      </c>
    </row>
    <row r="55" spans="2:6" x14ac:dyDescent="0.2">
      <c r="B55" s="2" t="s">
        <v>56</v>
      </c>
      <c r="C55" s="130">
        <v>44582.269</v>
      </c>
      <c r="E55" s="1" t="s">
        <v>664</v>
      </c>
      <c r="F55" s="1" t="s">
        <v>617</v>
      </c>
    </row>
    <row r="56" spans="2:6" x14ac:dyDescent="0.2">
      <c r="B56" s="2" t="s">
        <v>50</v>
      </c>
      <c r="C56" s="130">
        <v>44793.423999999999</v>
      </c>
      <c r="E56" s="1" t="s">
        <v>665</v>
      </c>
      <c r="F56" s="1" t="s">
        <v>666</v>
      </c>
    </row>
    <row r="57" spans="2:6" x14ac:dyDescent="0.2">
      <c r="B57" s="2" t="s">
        <v>56</v>
      </c>
      <c r="C57" s="130">
        <v>44874.294000000002</v>
      </c>
      <c r="E57" s="1" t="s">
        <v>667</v>
      </c>
      <c r="F57" s="1" t="s">
        <v>668</v>
      </c>
    </row>
    <row r="58" spans="2:6" x14ac:dyDescent="0.2">
      <c r="B58" s="2" t="s">
        <v>56</v>
      </c>
      <c r="C58" s="130">
        <v>44878.392999999996</v>
      </c>
      <c r="E58" s="1" t="s">
        <v>669</v>
      </c>
      <c r="F58" s="1" t="s">
        <v>670</v>
      </c>
    </row>
    <row r="59" spans="2:6" x14ac:dyDescent="0.2">
      <c r="B59" s="2" t="s">
        <v>50</v>
      </c>
      <c r="C59" s="130">
        <v>44897.374000000003</v>
      </c>
      <c r="E59" s="1" t="s">
        <v>671</v>
      </c>
      <c r="F59" s="1" t="s">
        <v>672</v>
      </c>
    </row>
    <row r="60" spans="2:6" x14ac:dyDescent="0.2">
      <c r="B60" s="2" t="s">
        <v>56</v>
      </c>
      <c r="C60" s="130">
        <v>44927.285000000003</v>
      </c>
      <c r="E60" s="1" t="s">
        <v>673</v>
      </c>
      <c r="F60" s="1" t="s">
        <v>674</v>
      </c>
    </row>
    <row r="61" spans="2:6" x14ac:dyDescent="0.2">
      <c r="B61" s="2" t="s">
        <v>50</v>
      </c>
      <c r="C61" s="130">
        <v>45116.542000000001</v>
      </c>
      <c r="E61" s="1" t="s">
        <v>675</v>
      </c>
      <c r="F61" s="1" t="s">
        <v>676</v>
      </c>
    </row>
    <row r="62" spans="2:6" x14ac:dyDescent="0.2">
      <c r="B62" s="2" t="s">
        <v>50</v>
      </c>
      <c r="C62" s="130">
        <v>45169.53</v>
      </c>
      <c r="E62" s="1" t="s">
        <v>677</v>
      </c>
      <c r="F62" s="1" t="s">
        <v>678</v>
      </c>
    </row>
    <row r="63" spans="2:6" x14ac:dyDescent="0.2">
      <c r="B63" s="2" t="s">
        <v>56</v>
      </c>
      <c r="C63" s="130">
        <v>45224.438000000002</v>
      </c>
      <c r="E63" s="1" t="s">
        <v>679</v>
      </c>
      <c r="F63" s="1" t="s">
        <v>680</v>
      </c>
    </row>
    <row r="64" spans="2:6" x14ac:dyDescent="0.2">
      <c r="B64" s="2" t="s">
        <v>50</v>
      </c>
      <c r="C64" s="130">
        <v>45231.45</v>
      </c>
      <c r="E64" s="1" t="s">
        <v>681</v>
      </c>
      <c r="F64" s="1" t="s">
        <v>682</v>
      </c>
    </row>
    <row r="65" spans="2:6" x14ac:dyDescent="0.2">
      <c r="B65" s="2" t="s">
        <v>56</v>
      </c>
      <c r="C65" s="130">
        <v>45236.415000000001</v>
      </c>
      <c r="E65" s="1" t="s">
        <v>683</v>
      </c>
      <c r="F65" s="1" t="s">
        <v>684</v>
      </c>
    </row>
    <row r="66" spans="2:6" x14ac:dyDescent="0.2">
      <c r="B66" s="2" t="s">
        <v>56</v>
      </c>
      <c r="C66" s="130">
        <v>45238.463000000003</v>
      </c>
      <c r="E66" s="1" t="s">
        <v>685</v>
      </c>
      <c r="F66" s="1" t="s">
        <v>686</v>
      </c>
    </row>
    <row r="67" spans="2:6" x14ac:dyDescent="0.2">
      <c r="B67" s="2" t="s">
        <v>56</v>
      </c>
      <c r="C67" s="130">
        <v>45263.406000000003</v>
      </c>
      <c r="E67" s="1" t="s">
        <v>687</v>
      </c>
      <c r="F67" s="1" t="s">
        <v>688</v>
      </c>
    </row>
    <row r="68" spans="2:6" x14ac:dyDescent="0.2">
      <c r="B68" s="2" t="s">
        <v>56</v>
      </c>
      <c r="C68" s="130">
        <v>45519.538</v>
      </c>
      <c r="E68" s="1" t="s">
        <v>689</v>
      </c>
      <c r="F68" s="1" t="s">
        <v>690</v>
      </c>
    </row>
    <row r="69" spans="2:6" x14ac:dyDescent="0.2">
      <c r="B69" s="2" t="s">
        <v>50</v>
      </c>
      <c r="C69" s="130">
        <v>45561.421000000002</v>
      </c>
      <c r="E69" s="1" t="s">
        <v>691</v>
      </c>
      <c r="F69" s="1" t="s">
        <v>692</v>
      </c>
    </row>
    <row r="70" spans="2:6" x14ac:dyDescent="0.2">
      <c r="B70" s="2" t="s">
        <v>50</v>
      </c>
      <c r="C70" s="130">
        <v>45565.517999999996</v>
      </c>
      <c r="E70" s="1">
        <v>0</v>
      </c>
      <c r="F70" s="1">
        <v>0</v>
      </c>
    </row>
    <row r="71" spans="2:6" x14ac:dyDescent="0.2">
      <c r="B71" s="2" t="s">
        <v>56</v>
      </c>
      <c r="C71" s="130">
        <v>45579.377</v>
      </c>
      <c r="E71" s="1">
        <v>40.5</v>
      </c>
      <c r="F71" s="1" t="s">
        <v>693</v>
      </c>
    </row>
    <row r="72" spans="2:6" x14ac:dyDescent="0.2">
      <c r="B72" s="2" t="s">
        <v>56</v>
      </c>
      <c r="C72" s="130">
        <v>45604.326000000001</v>
      </c>
      <c r="E72" s="1">
        <v>113.5</v>
      </c>
      <c r="F72" s="1" t="s">
        <v>647</v>
      </c>
    </row>
    <row r="73" spans="2:6" x14ac:dyDescent="0.2">
      <c r="B73" s="2" t="s">
        <v>56</v>
      </c>
      <c r="C73" s="130">
        <v>45887.46</v>
      </c>
      <c r="E73" s="1">
        <v>941.5</v>
      </c>
      <c r="F73" s="1" t="s">
        <v>595</v>
      </c>
    </row>
    <row r="74" spans="2:6" x14ac:dyDescent="0.2">
      <c r="B74" s="2" t="s">
        <v>56</v>
      </c>
      <c r="C74" s="130">
        <v>45890.527000000002</v>
      </c>
      <c r="E74" s="1">
        <v>950.5</v>
      </c>
      <c r="F74" s="1" t="s">
        <v>694</v>
      </c>
    </row>
    <row r="75" spans="2:6" x14ac:dyDescent="0.2">
      <c r="B75" s="2" t="s">
        <v>50</v>
      </c>
      <c r="C75" s="130">
        <v>45934.461000000003</v>
      </c>
      <c r="E75" s="1">
        <v>1079</v>
      </c>
      <c r="F75" s="1" t="s">
        <v>674</v>
      </c>
    </row>
    <row r="76" spans="2:6" x14ac:dyDescent="0.2">
      <c r="B76" s="2" t="s">
        <v>50</v>
      </c>
      <c r="C76" s="130">
        <v>46291.423999999999</v>
      </c>
      <c r="E76" s="1">
        <v>2123</v>
      </c>
      <c r="F76" s="1" t="s">
        <v>695</v>
      </c>
    </row>
    <row r="77" spans="2:6" x14ac:dyDescent="0.2">
      <c r="B77" s="2" t="s">
        <v>50</v>
      </c>
      <c r="C77" s="130">
        <v>49677.283000000003</v>
      </c>
      <c r="E77" s="1">
        <v>12025</v>
      </c>
      <c r="F77" s="1" t="s">
        <v>696</v>
      </c>
    </row>
    <row r="78" spans="2:6" x14ac:dyDescent="0.2">
      <c r="B78" s="2" t="s">
        <v>50</v>
      </c>
      <c r="C78" s="130">
        <v>49999.387000000002</v>
      </c>
      <c r="E78" s="1">
        <v>12967</v>
      </c>
      <c r="F78" s="1" t="s">
        <v>697</v>
      </c>
    </row>
    <row r="79" spans="2:6" x14ac:dyDescent="0.2">
      <c r="B79" s="2" t="s">
        <v>56</v>
      </c>
      <c r="C79" s="130">
        <v>49999.540999999997</v>
      </c>
      <c r="E79" s="1">
        <v>12967.5</v>
      </c>
      <c r="F79" s="1" t="s">
        <v>698</v>
      </c>
    </row>
    <row r="80" spans="2:6" x14ac:dyDescent="0.2">
      <c r="B80" s="2" t="s">
        <v>56</v>
      </c>
      <c r="C80" s="130">
        <v>50646.483999999997</v>
      </c>
      <c r="E80" s="1">
        <v>14859.5</v>
      </c>
      <c r="F80" s="1" t="s">
        <v>699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 1</vt:lpstr>
      <vt:lpstr>Q_fit</vt:lpstr>
      <vt:lpstr>Active 2</vt:lpstr>
      <vt:lpstr>Sheet1</vt:lpstr>
      <vt:lpstr>Sheet2</vt:lpstr>
      <vt:lpstr>'Active 1'!solver_adj</vt:lpstr>
      <vt:lpstr>'Active 2'!solver_adj</vt:lpstr>
      <vt:lpstr>'Active 1'!solver_opt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2022-03-30T05:41:00Z</dcterms:created>
  <dcterms:modified xsi:type="dcterms:W3CDTF">2024-03-02T03:46:19Z</dcterms:modified>
</cp:coreProperties>
</file>