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01BD4FF-EB6A-4280-988C-0243B38526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78" i="1" l="1"/>
  <c r="F178" i="1" s="1"/>
  <c r="G178" i="1" s="1"/>
  <c r="K178" i="1" s="1"/>
  <c r="Q178" i="1"/>
  <c r="E179" i="1"/>
  <c r="F179" i="1" s="1"/>
  <c r="G179" i="1" s="1"/>
  <c r="K179" i="1" s="1"/>
  <c r="Q179" i="1"/>
  <c r="E180" i="1"/>
  <c r="F180" i="1"/>
  <c r="G180" i="1"/>
  <c r="K180" i="1" s="1"/>
  <c r="Q180" i="1"/>
  <c r="F14" i="1"/>
  <c r="Q175" i="1"/>
  <c r="Q176" i="1"/>
  <c r="Q177" i="1"/>
  <c r="Q165" i="1"/>
  <c r="Q170" i="1"/>
  <c r="Q171" i="1"/>
  <c r="Q172" i="1"/>
  <c r="Q173" i="1"/>
  <c r="Q174" i="1"/>
  <c r="Q166" i="1"/>
  <c r="Q167" i="1"/>
  <c r="Q168" i="1"/>
  <c r="Q169" i="1"/>
  <c r="Q164" i="1"/>
  <c r="C7" i="1"/>
  <c r="E173" i="1" s="1"/>
  <c r="F173" i="1" s="1"/>
  <c r="G173" i="1" s="1"/>
  <c r="K173" i="1" s="1"/>
  <c r="C9" i="1"/>
  <c r="D9" i="1"/>
  <c r="C17" i="1"/>
  <c r="Q21" i="1"/>
  <c r="Q22" i="1"/>
  <c r="Q23" i="1"/>
  <c r="Q24" i="1"/>
  <c r="E25" i="1"/>
  <c r="F25" i="1" s="1"/>
  <c r="H25" i="1"/>
  <c r="Q25" i="1"/>
  <c r="Q26" i="1"/>
  <c r="E27" i="1"/>
  <c r="F27" i="1" s="1"/>
  <c r="Q27" i="1"/>
  <c r="Q28" i="1"/>
  <c r="E29" i="1"/>
  <c r="F29" i="1" s="1"/>
  <c r="Q29" i="1"/>
  <c r="Q30" i="1"/>
  <c r="Q31" i="1"/>
  <c r="E32" i="1"/>
  <c r="F32" i="1" s="1"/>
  <c r="G32" i="1" s="1"/>
  <c r="I32" i="1" s="1"/>
  <c r="Q32" i="1"/>
  <c r="Q33" i="1"/>
  <c r="Q34" i="1"/>
  <c r="Q35" i="1"/>
  <c r="Q36" i="1"/>
  <c r="Q37" i="1"/>
  <c r="Q38" i="1"/>
  <c r="Q39" i="1"/>
  <c r="Q40" i="1"/>
  <c r="Q41" i="1"/>
  <c r="Q42" i="1"/>
  <c r="Q43" i="1"/>
  <c r="E44" i="1"/>
  <c r="F44" i="1" s="1"/>
  <c r="G44" i="1" s="1"/>
  <c r="J44" i="1" s="1"/>
  <c r="Q44" i="1"/>
  <c r="Q45" i="1"/>
  <c r="Q46" i="1"/>
  <c r="Q47" i="1"/>
  <c r="Q48" i="1"/>
  <c r="Q49" i="1"/>
  <c r="Q50" i="1"/>
  <c r="Q51" i="1"/>
  <c r="E52" i="1"/>
  <c r="E35" i="2" s="1"/>
  <c r="Q52" i="1"/>
  <c r="E53" i="1"/>
  <c r="F53" i="1" s="1"/>
  <c r="G53" i="1" s="1"/>
  <c r="I53" i="1" s="1"/>
  <c r="Q53" i="1"/>
  <c r="Q54" i="1"/>
  <c r="Q55" i="1"/>
  <c r="Q56" i="1"/>
  <c r="Q57" i="1"/>
  <c r="Q58" i="1"/>
  <c r="Q59" i="1"/>
  <c r="Q60" i="1"/>
  <c r="E61" i="1"/>
  <c r="F61" i="1" s="1"/>
  <c r="G61" i="1" s="1"/>
  <c r="I61" i="1" s="1"/>
  <c r="Q61" i="1"/>
  <c r="Q62" i="1"/>
  <c r="Q63" i="1"/>
  <c r="Q64" i="1"/>
  <c r="E65" i="1"/>
  <c r="F65" i="1" s="1"/>
  <c r="G65" i="1" s="1"/>
  <c r="I65" i="1" s="1"/>
  <c r="Q65" i="1"/>
  <c r="Q66" i="1"/>
  <c r="Q67" i="1"/>
  <c r="E68" i="1"/>
  <c r="F68" i="1" s="1"/>
  <c r="G68" i="1" s="1"/>
  <c r="I68" i="1" s="1"/>
  <c r="Q68" i="1"/>
  <c r="Q69" i="1"/>
  <c r="Q70" i="1"/>
  <c r="Q71" i="1"/>
  <c r="Q72" i="1"/>
  <c r="E73" i="1"/>
  <c r="F73" i="1" s="1"/>
  <c r="G73" i="1" s="1"/>
  <c r="J73" i="1" s="1"/>
  <c r="Q73" i="1"/>
  <c r="Q74" i="1"/>
  <c r="Q75" i="1"/>
  <c r="Q76" i="1"/>
  <c r="Q77" i="1"/>
  <c r="Q78" i="1"/>
  <c r="Q79" i="1"/>
  <c r="Q80" i="1"/>
  <c r="E81" i="1"/>
  <c r="F81" i="1" s="1"/>
  <c r="G81" i="1" s="1"/>
  <c r="I81" i="1" s="1"/>
  <c r="Q81" i="1"/>
  <c r="Q82" i="1"/>
  <c r="Q83" i="1"/>
  <c r="Q84" i="1"/>
  <c r="Q85" i="1"/>
  <c r="Q86" i="1"/>
  <c r="Q87" i="1"/>
  <c r="E88" i="1"/>
  <c r="F88" i="1" s="1"/>
  <c r="Q88" i="1"/>
  <c r="Q89" i="1"/>
  <c r="E90" i="1"/>
  <c r="F90" i="1" s="1"/>
  <c r="Q90" i="1"/>
  <c r="Q91" i="1"/>
  <c r="Q92" i="1"/>
  <c r="Q93" i="1"/>
  <c r="Q94" i="1"/>
  <c r="Q95" i="1"/>
  <c r="Q96" i="1"/>
  <c r="Q97" i="1"/>
  <c r="Q98" i="1"/>
  <c r="Q99" i="1"/>
  <c r="E100" i="1"/>
  <c r="F100" i="1" s="1"/>
  <c r="Q100" i="1"/>
  <c r="Q101" i="1"/>
  <c r="Q102" i="1"/>
  <c r="E103" i="1"/>
  <c r="F103" i="1" s="1"/>
  <c r="Q103" i="1"/>
  <c r="Q104" i="1"/>
  <c r="E105" i="1"/>
  <c r="F105" i="1" s="1"/>
  <c r="G105" i="1" s="1"/>
  <c r="K105" i="1" s="1"/>
  <c r="Q105" i="1"/>
  <c r="Q106" i="1"/>
  <c r="Q107" i="1"/>
  <c r="Q108" i="1"/>
  <c r="E109" i="1"/>
  <c r="F109" i="1" s="1"/>
  <c r="Q109" i="1"/>
  <c r="E110" i="1"/>
  <c r="E59" i="2" s="1"/>
  <c r="Q110" i="1"/>
  <c r="E111" i="1"/>
  <c r="F111" i="1" s="1"/>
  <c r="G111" i="1" s="1"/>
  <c r="K111" i="1" s="1"/>
  <c r="Q111" i="1"/>
  <c r="Q112" i="1"/>
  <c r="Q113" i="1"/>
  <c r="Q114" i="1"/>
  <c r="Q115" i="1"/>
  <c r="Q116" i="1"/>
  <c r="Q117" i="1"/>
  <c r="E118" i="1"/>
  <c r="F118" i="1" s="1"/>
  <c r="G118" i="1" s="1"/>
  <c r="K118" i="1" s="1"/>
  <c r="Q118" i="1"/>
  <c r="Q119" i="1"/>
  <c r="Q120" i="1"/>
  <c r="Q121" i="1"/>
  <c r="Q122" i="1"/>
  <c r="Q123" i="1"/>
  <c r="Q124" i="1"/>
  <c r="Q125" i="1"/>
  <c r="Q126" i="1"/>
  <c r="Q127" i="1"/>
  <c r="Q128" i="1"/>
  <c r="E129" i="1"/>
  <c r="F129" i="1" s="1"/>
  <c r="G129" i="1" s="1"/>
  <c r="K129" i="1" s="1"/>
  <c r="Q129" i="1"/>
  <c r="Q130" i="1"/>
  <c r="Q131" i="1"/>
  <c r="Q132" i="1"/>
  <c r="Q133" i="1"/>
  <c r="E134" i="1"/>
  <c r="F134" i="1" s="1"/>
  <c r="G134" i="1" s="1"/>
  <c r="K134" i="1" s="1"/>
  <c r="Q134" i="1"/>
  <c r="Q135" i="1"/>
  <c r="Q136" i="1"/>
  <c r="Q137" i="1"/>
  <c r="Q138" i="1"/>
  <c r="Q139" i="1"/>
  <c r="Q140" i="1"/>
  <c r="Q141" i="1"/>
  <c r="Q142" i="1"/>
  <c r="Q143" i="1"/>
  <c r="E144" i="1"/>
  <c r="F144" i="1" s="1"/>
  <c r="G144" i="1" s="1"/>
  <c r="J144" i="1" s="1"/>
  <c r="Q144" i="1"/>
  <c r="Q145" i="1"/>
  <c r="Q146" i="1"/>
  <c r="Q147" i="1"/>
  <c r="Q148" i="1"/>
  <c r="Q149" i="1"/>
  <c r="Q150" i="1"/>
  <c r="E151" i="1"/>
  <c r="F151" i="1" s="1"/>
  <c r="G151" i="1" s="1"/>
  <c r="K151" i="1" s="1"/>
  <c r="Q151" i="1"/>
  <c r="E152" i="1"/>
  <c r="F152" i="1" s="1"/>
  <c r="G152" i="1" s="1"/>
  <c r="J152" i="1" s="1"/>
  <c r="Q152" i="1"/>
  <c r="E153" i="1"/>
  <c r="F153" i="1" s="1"/>
  <c r="G153" i="1" s="1"/>
  <c r="K153" i="1" s="1"/>
  <c r="Q153" i="1"/>
  <c r="Q154" i="1"/>
  <c r="Q155" i="1"/>
  <c r="Q156" i="1"/>
  <c r="Q157" i="1"/>
  <c r="Q158" i="1"/>
  <c r="Q159" i="1"/>
  <c r="Q160" i="1"/>
  <c r="Q161" i="1"/>
  <c r="E162" i="1"/>
  <c r="F162" i="1" s="1"/>
  <c r="G162" i="1" s="1"/>
  <c r="K162" i="1" s="1"/>
  <c r="Q162" i="1"/>
  <c r="E163" i="1"/>
  <c r="F163" i="1" s="1"/>
  <c r="G163" i="1" s="1"/>
  <c r="K163" i="1" s="1"/>
  <c r="Q163" i="1"/>
  <c r="A11" i="2"/>
  <c r="B11" i="2"/>
  <c r="C11" i="2"/>
  <c r="D11" i="2"/>
  <c r="G11" i="2"/>
  <c r="H11" i="2"/>
  <c r="A12" i="2"/>
  <c r="C12" i="2"/>
  <c r="D12" i="2"/>
  <c r="G12" i="2"/>
  <c r="H12" i="2"/>
  <c r="B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C16" i="2"/>
  <c r="D16" i="2"/>
  <c r="G16" i="2"/>
  <c r="H16" i="2"/>
  <c r="B16" i="2"/>
  <c r="A17" i="2"/>
  <c r="D17" i="2"/>
  <c r="G17" i="2"/>
  <c r="C17" i="2"/>
  <c r="H17" i="2"/>
  <c r="B17" i="2"/>
  <c r="A18" i="2"/>
  <c r="B18" i="2"/>
  <c r="C18" i="2"/>
  <c r="D18" i="2"/>
  <c r="E18" i="2"/>
  <c r="G18" i="2"/>
  <c r="H18" i="2"/>
  <c r="A19" i="2"/>
  <c r="B19" i="2"/>
  <c r="C19" i="2"/>
  <c r="D19" i="2"/>
  <c r="G19" i="2"/>
  <c r="H19" i="2"/>
  <c r="A20" i="2"/>
  <c r="C20" i="2"/>
  <c r="D20" i="2"/>
  <c r="G20" i="2"/>
  <c r="H20" i="2"/>
  <c r="B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D23" i="2"/>
  <c r="G23" i="2"/>
  <c r="C23" i="2"/>
  <c r="H23" i="2"/>
  <c r="B23" i="2"/>
  <c r="A24" i="2"/>
  <c r="C24" i="2"/>
  <c r="D24" i="2"/>
  <c r="G24" i="2"/>
  <c r="H24" i="2"/>
  <c r="B24" i="2"/>
  <c r="A25" i="2"/>
  <c r="D25" i="2"/>
  <c r="G25" i="2"/>
  <c r="C25" i="2"/>
  <c r="H25" i="2"/>
  <c r="B25" i="2"/>
  <c r="A26" i="2"/>
  <c r="B26" i="2"/>
  <c r="C26" i="2"/>
  <c r="D26" i="2"/>
  <c r="G26" i="2"/>
  <c r="H26" i="2"/>
  <c r="A27" i="2"/>
  <c r="B27" i="2"/>
  <c r="C27" i="2"/>
  <c r="D27" i="2"/>
  <c r="G27" i="2"/>
  <c r="H27" i="2"/>
  <c r="A28" i="2"/>
  <c r="C28" i="2"/>
  <c r="D28" i="2"/>
  <c r="G28" i="2"/>
  <c r="H28" i="2"/>
  <c r="B28" i="2"/>
  <c r="A29" i="2"/>
  <c r="C29" i="2"/>
  <c r="D29" i="2"/>
  <c r="G29" i="2"/>
  <c r="H29" i="2"/>
  <c r="B29" i="2"/>
  <c r="A30" i="2"/>
  <c r="D30" i="2"/>
  <c r="G30" i="2"/>
  <c r="C30" i="2"/>
  <c r="H30" i="2"/>
  <c r="B30" i="2"/>
  <c r="A31" i="2"/>
  <c r="D31" i="2"/>
  <c r="G31" i="2"/>
  <c r="C31" i="2"/>
  <c r="H31" i="2"/>
  <c r="B31" i="2"/>
  <c r="A32" i="2"/>
  <c r="C32" i="2"/>
  <c r="D32" i="2"/>
  <c r="G32" i="2"/>
  <c r="H32" i="2"/>
  <c r="B32" i="2"/>
  <c r="A33" i="2"/>
  <c r="D33" i="2"/>
  <c r="G33" i="2"/>
  <c r="C33" i="2"/>
  <c r="H33" i="2"/>
  <c r="B33" i="2"/>
  <c r="A34" i="2"/>
  <c r="B34" i="2"/>
  <c r="C34" i="2"/>
  <c r="D34" i="2"/>
  <c r="G34" i="2"/>
  <c r="H34" i="2"/>
  <c r="A35" i="2"/>
  <c r="B35" i="2"/>
  <c r="C35" i="2"/>
  <c r="D35" i="2"/>
  <c r="G35" i="2"/>
  <c r="H35" i="2"/>
  <c r="A36" i="2"/>
  <c r="C36" i="2"/>
  <c r="D36" i="2"/>
  <c r="G36" i="2"/>
  <c r="H36" i="2"/>
  <c r="B36" i="2"/>
  <c r="A37" i="2"/>
  <c r="C37" i="2"/>
  <c r="D37" i="2"/>
  <c r="G37" i="2"/>
  <c r="H37" i="2"/>
  <c r="B37" i="2"/>
  <c r="A38" i="2"/>
  <c r="D38" i="2"/>
  <c r="G38" i="2"/>
  <c r="C38" i="2"/>
  <c r="H38" i="2"/>
  <c r="B38" i="2"/>
  <c r="A39" i="2"/>
  <c r="D39" i="2"/>
  <c r="G39" i="2"/>
  <c r="C39" i="2"/>
  <c r="H39" i="2"/>
  <c r="B39" i="2"/>
  <c r="A40" i="2"/>
  <c r="C40" i="2"/>
  <c r="D40" i="2"/>
  <c r="G40" i="2"/>
  <c r="H40" i="2"/>
  <c r="B40" i="2"/>
  <c r="A41" i="2"/>
  <c r="D41" i="2"/>
  <c r="G41" i="2"/>
  <c r="C41" i="2"/>
  <c r="H41" i="2"/>
  <c r="B41" i="2"/>
  <c r="A42" i="2"/>
  <c r="B42" i="2"/>
  <c r="C42" i="2"/>
  <c r="D42" i="2"/>
  <c r="G42" i="2"/>
  <c r="H42" i="2"/>
  <c r="A43" i="2"/>
  <c r="B43" i="2"/>
  <c r="C43" i="2"/>
  <c r="D43" i="2"/>
  <c r="G43" i="2"/>
  <c r="H43" i="2"/>
  <c r="A44" i="2"/>
  <c r="C44" i="2"/>
  <c r="D44" i="2"/>
  <c r="G44" i="2"/>
  <c r="H44" i="2"/>
  <c r="B44" i="2"/>
  <c r="A45" i="2"/>
  <c r="B45" i="2"/>
  <c r="C45" i="2"/>
  <c r="D45" i="2"/>
  <c r="G45" i="2"/>
  <c r="H45" i="2"/>
  <c r="A46" i="2"/>
  <c r="D46" i="2"/>
  <c r="G46" i="2"/>
  <c r="C46" i="2"/>
  <c r="H46" i="2"/>
  <c r="B46" i="2"/>
  <c r="A47" i="2"/>
  <c r="D47" i="2"/>
  <c r="G47" i="2"/>
  <c r="C47" i="2"/>
  <c r="H47" i="2"/>
  <c r="B47" i="2"/>
  <c r="A48" i="2"/>
  <c r="C48" i="2"/>
  <c r="D48" i="2"/>
  <c r="G48" i="2"/>
  <c r="H48" i="2"/>
  <c r="B48" i="2"/>
  <c r="A49" i="2"/>
  <c r="D49" i="2"/>
  <c r="G49" i="2"/>
  <c r="C49" i="2"/>
  <c r="H49" i="2"/>
  <c r="B49" i="2"/>
  <c r="A50" i="2"/>
  <c r="B50" i="2"/>
  <c r="C50" i="2"/>
  <c r="D50" i="2"/>
  <c r="G50" i="2"/>
  <c r="H50" i="2"/>
  <c r="A51" i="2"/>
  <c r="B51" i="2"/>
  <c r="C51" i="2"/>
  <c r="D51" i="2"/>
  <c r="G51" i="2"/>
  <c r="H51" i="2"/>
  <c r="A52" i="2"/>
  <c r="C52" i="2"/>
  <c r="D52" i="2"/>
  <c r="G52" i="2"/>
  <c r="H52" i="2"/>
  <c r="B52" i="2"/>
  <c r="A53" i="2"/>
  <c r="B53" i="2"/>
  <c r="C53" i="2"/>
  <c r="D53" i="2"/>
  <c r="G53" i="2"/>
  <c r="H53" i="2"/>
  <c r="A54" i="2"/>
  <c r="D54" i="2"/>
  <c r="G54" i="2"/>
  <c r="C54" i="2"/>
  <c r="H54" i="2"/>
  <c r="B54" i="2"/>
  <c r="A55" i="2"/>
  <c r="D55" i="2"/>
  <c r="G55" i="2"/>
  <c r="C55" i="2"/>
  <c r="H55" i="2"/>
  <c r="B55" i="2"/>
  <c r="A56" i="2"/>
  <c r="C56" i="2"/>
  <c r="D56" i="2"/>
  <c r="G56" i="2"/>
  <c r="H56" i="2"/>
  <c r="B56" i="2"/>
  <c r="A57" i="2"/>
  <c r="D57" i="2"/>
  <c r="G57" i="2"/>
  <c r="C57" i="2"/>
  <c r="H57" i="2"/>
  <c r="B57" i="2"/>
  <c r="A58" i="2"/>
  <c r="B58" i="2"/>
  <c r="C58" i="2"/>
  <c r="D58" i="2"/>
  <c r="G58" i="2"/>
  <c r="H58" i="2"/>
  <c r="A59" i="2"/>
  <c r="B59" i="2"/>
  <c r="C59" i="2"/>
  <c r="D59" i="2"/>
  <c r="G59" i="2"/>
  <c r="H59" i="2"/>
  <c r="A60" i="2"/>
  <c r="C60" i="2"/>
  <c r="D60" i="2"/>
  <c r="G60" i="2"/>
  <c r="H60" i="2"/>
  <c r="B60" i="2"/>
  <c r="A61" i="2"/>
  <c r="B61" i="2"/>
  <c r="C61" i="2"/>
  <c r="D61" i="2"/>
  <c r="G61" i="2"/>
  <c r="H61" i="2"/>
  <c r="A62" i="2"/>
  <c r="D62" i="2"/>
  <c r="G62" i="2"/>
  <c r="C62" i="2"/>
  <c r="H62" i="2"/>
  <c r="B62" i="2"/>
  <c r="A63" i="2"/>
  <c r="D63" i="2"/>
  <c r="G63" i="2"/>
  <c r="C63" i="2"/>
  <c r="H63" i="2"/>
  <c r="B63" i="2"/>
  <c r="A64" i="2"/>
  <c r="C64" i="2"/>
  <c r="D64" i="2"/>
  <c r="G64" i="2"/>
  <c r="H64" i="2"/>
  <c r="B64" i="2"/>
  <c r="A65" i="2"/>
  <c r="D65" i="2"/>
  <c r="G65" i="2"/>
  <c r="C65" i="2"/>
  <c r="H65" i="2"/>
  <c r="B65" i="2"/>
  <c r="A66" i="2"/>
  <c r="B66" i="2"/>
  <c r="C66" i="2"/>
  <c r="D66" i="2"/>
  <c r="G66" i="2"/>
  <c r="H66" i="2"/>
  <c r="A67" i="2"/>
  <c r="B67" i="2"/>
  <c r="C67" i="2"/>
  <c r="D67" i="2"/>
  <c r="G67" i="2"/>
  <c r="H67" i="2"/>
  <c r="A68" i="2"/>
  <c r="C68" i="2"/>
  <c r="D68" i="2"/>
  <c r="G68" i="2"/>
  <c r="H68" i="2"/>
  <c r="B68" i="2"/>
  <c r="A69" i="2"/>
  <c r="B69" i="2"/>
  <c r="C69" i="2"/>
  <c r="D69" i="2"/>
  <c r="G69" i="2"/>
  <c r="H69" i="2"/>
  <c r="A70" i="2"/>
  <c r="D70" i="2"/>
  <c r="G70" i="2"/>
  <c r="C70" i="2"/>
  <c r="H70" i="2"/>
  <c r="B70" i="2"/>
  <c r="A71" i="2"/>
  <c r="D71" i="2"/>
  <c r="G71" i="2"/>
  <c r="C71" i="2"/>
  <c r="H71" i="2"/>
  <c r="B71" i="2"/>
  <c r="A72" i="2"/>
  <c r="C72" i="2"/>
  <c r="D72" i="2"/>
  <c r="G72" i="2"/>
  <c r="H72" i="2"/>
  <c r="B72" i="2"/>
  <c r="A73" i="2"/>
  <c r="D73" i="2"/>
  <c r="G73" i="2"/>
  <c r="C73" i="2"/>
  <c r="H73" i="2"/>
  <c r="B73" i="2"/>
  <c r="A74" i="2"/>
  <c r="B74" i="2"/>
  <c r="C74" i="2"/>
  <c r="D74" i="2"/>
  <c r="G74" i="2"/>
  <c r="H74" i="2"/>
  <c r="A75" i="2"/>
  <c r="B75" i="2"/>
  <c r="C75" i="2"/>
  <c r="D75" i="2"/>
  <c r="G75" i="2"/>
  <c r="H75" i="2"/>
  <c r="A76" i="2"/>
  <c r="C76" i="2"/>
  <c r="D76" i="2"/>
  <c r="G76" i="2"/>
  <c r="H76" i="2"/>
  <c r="B76" i="2"/>
  <c r="A77" i="2"/>
  <c r="B77" i="2"/>
  <c r="C77" i="2"/>
  <c r="D77" i="2"/>
  <c r="G77" i="2"/>
  <c r="H77" i="2"/>
  <c r="A78" i="2"/>
  <c r="D78" i="2"/>
  <c r="G78" i="2"/>
  <c r="C78" i="2"/>
  <c r="H78" i="2"/>
  <c r="B78" i="2"/>
  <c r="A79" i="2"/>
  <c r="D79" i="2"/>
  <c r="G79" i="2"/>
  <c r="C79" i="2"/>
  <c r="H79" i="2"/>
  <c r="B79" i="2"/>
  <c r="A80" i="2"/>
  <c r="C80" i="2"/>
  <c r="D80" i="2"/>
  <c r="G80" i="2"/>
  <c r="H80" i="2"/>
  <c r="B80" i="2"/>
  <c r="A81" i="2"/>
  <c r="D81" i="2"/>
  <c r="G81" i="2"/>
  <c r="C81" i="2"/>
  <c r="H81" i="2"/>
  <c r="B81" i="2"/>
  <c r="A82" i="2"/>
  <c r="B82" i="2"/>
  <c r="D82" i="2"/>
  <c r="G82" i="2"/>
  <c r="C82" i="2"/>
  <c r="H82" i="2"/>
  <c r="A83" i="2"/>
  <c r="B83" i="2"/>
  <c r="C83" i="2"/>
  <c r="D83" i="2"/>
  <c r="G83" i="2"/>
  <c r="H83" i="2"/>
  <c r="A84" i="2"/>
  <c r="C84" i="2"/>
  <c r="D84" i="2"/>
  <c r="G84" i="2"/>
  <c r="H84" i="2"/>
  <c r="B84" i="2"/>
  <c r="A85" i="2"/>
  <c r="B85" i="2"/>
  <c r="C85" i="2"/>
  <c r="D85" i="2"/>
  <c r="G85" i="2"/>
  <c r="H85" i="2"/>
  <c r="A86" i="2"/>
  <c r="D86" i="2"/>
  <c r="G86" i="2"/>
  <c r="C86" i="2"/>
  <c r="H86" i="2"/>
  <c r="B86" i="2"/>
  <c r="A87" i="2"/>
  <c r="D87" i="2"/>
  <c r="G87" i="2"/>
  <c r="C87" i="2"/>
  <c r="H87" i="2"/>
  <c r="B87" i="2"/>
  <c r="A88" i="2"/>
  <c r="C88" i="2"/>
  <c r="D88" i="2"/>
  <c r="G88" i="2"/>
  <c r="H88" i="2"/>
  <c r="B88" i="2"/>
  <c r="A89" i="2"/>
  <c r="D89" i="2"/>
  <c r="G89" i="2"/>
  <c r="C89" i="2"/>
  <c r="H89" i="2"/>
  <c r="B89" i="2"/>
  <c r="A90" i="2"/>
  <c r="B90" i="2"/>
  <c r="D90" i="2"/>
  <c r="G90" i="2"/>
  <c r="C90" i="2"/>
  <c r="H90" i="2"/>
  <c r="A91" i="2"/>
  <c r="B91" i="2"/>
  <c r="C91" i="2"/>
  <c r="D91" i="2"/>
  <c r="G91" i="2"/>
  <c r="H91" i="2"/>
  <c r="A92" i="2"/>
  <c r="C92" i="2"/>
  <c r="D92" i="2"/>
  <c r="G92" i="2"/>
  <c r="H92" i="2"/>
  <c r="B92" i="2"/>
  <c r="A93" i="2"/>
  <c r="B93" i="2"/>
  <c r="C93" i="2"/>
  <c r="D93" i="2"/>
  <c r="G93" i="2"/>
  <c r="H93" i="2"/>
  <c r="A94" i="2"/>
  <c r="D94" i="2"/>
  <c r="G94" i="2"/>
  <c r="C94" i="2"/>
  <c r="H94" i="2"/>
  <c r="B94" i="2"/>
  <c r="A95" i="2"/>
  <c r="D95" i="2"/>
  <c r="G95" i="2"/>
  <c r="C95" i="2"/>
  <c r="H95" i="2"/>
  <c r="B95" i="2"/>
  <c r="A96" i="2"/>
  <c r="C96" i="2"/>
  <c r="D96" i="2"/>
  <c r="G96" i="2"/>
  <c r="H96" i="2"/>
  <c r="B96" i="2"/>
  <c r="A97" i="2"/>
  <c r="D97" i="2"/>
  <c r="G97" i="2"/>
  <c r="C97" i="2"/>
  <c r="H97" i="2"/>
  <c r="B97" i="2"/>
  <c r="A98" i="2"/>
  <c r="B98" i="2"/>
  <c r="D98" i="2"/>
  <c r="G98" i="2"/>
  <c r="C98" i="2"/>
  <c r="H98" i="2"/>
  <c r="A99" i="2"/>
  <c r="B99" i="2"/>
  <c r="C99" i="2"/>
  <c r="D99" i="2"/>
  <c r="G99" i="2"/>
  <c r="H99" i="2"/>
  <c r="A100" i="2"/>
  <c r="C100" i="2"/>
  <c r="E100" i="2"/>
  <c r="D100" i="2"/>
  <c r="G100" i="2"/>
  <c r="H100" i="2"/>
  <c r="B100" i="2"/>
  <c r="A101" i="2"/>
  <c r="B101" i="2"/>
  <c r="C101" i="2"/>
  <c r="D101" i="2"/>
  <c r="E101" i="2"/>
  <c r="G101" i="2"/>
  <c r="H101" i="2"/>
  <c r="A102" i="2"/>
  <c r="D102" i="2"/>
  <c r="G102" i="2"/>
  <c r="C102" i="2"/>
  <c r="E102" i="2"/>
  <c r="H102" i="2"/>
  <c r="B102" i="2"/>
  <c r="A103" i="2"/>
  <c r="B103" i="2"/>
  <c r="F103" i="2"/>
  <c r="D103" i="2"/>
  <c r="G103" i="2"/>
  <c r="C103" i="2"/>
  <c r="E103" i="2"/>
  <c r="H103" i="2"/>
  <c r="A104" i="2"/>
  <c r="B104" i="2"/>
  <c r="F104" i="2"/>
  <c r="D104" i="2"/>
  <c r="G104" i="2"/>
  <c r="C104" i="2"/>
  <c r="E104" i="2"/>
  <c r="H104" i="2"/>
  <c r="A105" i="2"/>
  <c r="B105" i="2"/>
  <c r="F105" i="2"/>
  <c r="D105" i="2"/>
  <c r="G105" i="2"/>
  <c r="C105" i="2"/>
  <c r="H105" i="2"/>
  <c r="A106" i="2"/>
  <c r="B106" i="2"/>
  <c r="F106" i="2"/>
  <c r="D106" i="2"/>
  <c r="G106" i="2"/>
  <c r="C106" i="2"/>
  <c r="H106" i="2"/>
  <c r="A107" i="2"/>
  <c r="B107" i="2"/>
  <c r="F107" i="2"/>
  <c r="D107" i="2"/>
  <c r="G107" i="2"/>
  <c r="C107" i="2"/>
  <c r="H107" i="2"/>
  <c r="A108" i="2"/>
  <c r="D108" i="2"/>
  <c r="G108" i="2"/>
  <c r="C108" i="2"/>
  <c r="E108" i="2"/>
  <c r="H108" i="2"/>
  <c r="B108" i="2"/>
  <c r="A109" i="2"/>
  <c r="C109" i="2"/>
  <c r="E109" i="2"/>
  <c r="D109" i="2"/>
  <c r="G109" i="2"/>
  <c r="H109" i="2"/>
  <c r="B109" i="2"/>
  <c r="A110" i="2"/>
  <c r="D110" i="2"/>
  <c r="G110" i="2"/>
  <c r="C110" i="2"/>
  <c r="H110" i="2"/>
  <c r="B110" i="2"/>
  <c r="A111" i="2"/>
  <c r="B111" i="2"/>
  <c r="D111" i="2"/>
  <c r="G111" i="2"/>
  <c r="C111" i="2"/>
  <c r="E111" i="2"/>
  <c r="H111" i="2"/>
  <c r="A112" i="2"/>
  <c r="B112" i="2"/>
  <c r="C112" i="2"/>
  <c r="E112" i="2"/>
  <c r="D112" i="2"/>
  <c r="G112" i="2"/>
  <c r="H112" i="2"/>
  <c r="A113" i="2"/>
  <c r="C113" i="2"/>
  <c r="D113" i="2"/>
  <c r="G113" i="2"/>
  <c r="H113" i="2"/>
  <c r="B113" i="2"/>
  <c r="A114" i="2"/>
  <c r="B114" i="2"/>
  <c r="C114" i="2"/>
  <c r="D114" i="2"/>
  <c r="E114" i="2"/>
  <c r="G114" i="2"/>
  <c r="H114" i="2"/>
  <c r="A115" i="2"/>
  <c r="D115" i="2"/>
  <c r="G115" i="2"/>
  <c r="C115" i="2"/>
  <c r="H115" i="2"/>
  <c r="B115" i="2"/>
  <c r="A116" i="2"/>
  <c r="D116" i="2"/>
  <c r="G116" i="2"/>
  <c r="C116" i="2"/>
  <c r="E116" i="2"/>
  <c r="H116" i="2"/>
  <c r="B116" i="2"/>
  <c r="A117" i="2"/>
  <c r="C117" i="2"/>
  <c r="D117" i="2"/>
  <c r="G117" i="2"/>
  <c r="H117" i="2"/>
  <c r="B117" i="2"/>
  <c r="A118" i="2"/>
  <c r="D118" i="2"/>
  <c r="G118" i="2"/>
  <c r="C118" i="2"/>
  <c r="H118" i="2"/>
  <c r="B118" i="2"/>
  <c r="A119" i="2"/>
  <c r="B119" i="2"/>
  <c r="D119" i="2"/>
  <c r="G119" i="2"/>
  <c r="C119" i="2"/>
  <c r="H119" i="2"/>
  <c r="A120" i="2"/>
  <c r="B120" i="2"/>
  <c r="C120" i="2"/>
  <c r="D120" i="2"/>
  <c r="G120" i="2"/>
  <c r="H120" i="2"/>
  <c r="A121" i="2"/>
  <c r="C121" i="2"/>
  <c r="D121" i="2"/>
  <c r="G121" i="2"/>
  <c r="H121" i="2"/>
  <c r="B121" i="2"/>
  <c r="A122" i="2"/>
  <c r="B122" i="2"/>
  <c r="C122" i="2"/>
  <c r="D122" i="2"/>
  <c r="G122" i="2"/>
  <c r="H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E39" i="1"/>
  <c r="F39" i="1" s="1"/>
  <c r="G39" i="1" s="1"/>
  <c r="I39" i="1" s="1"/>
  <c r="E47" i="1"/>
  <c r="E30" i="2" s="1"/>
  <c r="E51" i="1"/>
  <c r="F51" i="1" s="1"/>
  <c r="G51" i="1" s="1"/>
  <c r="I51" i="1" s="1"/>
  <c r="E67" i="1"/>
  <c r="E50" i="2" s="1"/>
  <c r="E75" i="1"/>
  <c r="E88" i="2" s="1"/>
  <c r="E79" i="1"/>
  <c r="F79" i="1" s="1"/>
  <c r="G79" i="1" s="1"/>
  <c r="J79" i="1" s="1"/>
  <c r="E89" i="1"/>
  <c r="F89" i="1" s="1"/>
  <c r="E99" i="1"/>
  <c r="F99" i="1" s="1"/>
  <c r="E104" i="1"/>
  <c r="F104" i="1" s="1"/>
  <c r="G104" i="1" s="1"/>
  <c r="K104" i="1" s="1"/>
  <c r="E115" i="1"/>
  <c r="F115" i="1" s="1"/>
  <c r="E120" i="1"/>
  <c r="F120" i="1" s="1"/>
  <c r="G120" i="1" s="1"/>
  <c r="K120" i="1" s="1"/>
  <c r="E128" i="1"/>
  <c r="F128" i="1" s="1"/>
  <c r="G128" i="1" s="1"/>
  <c r="I128" i="1" s="1"/>
  <c r="E136" i="1"/>
  <c r="E73" i="2" s="1"/>
  <c r="E23" i="1"/>
  <c r="E81" i="2" s="1"/>
  <c r="E26" i="1"/>
  <c r="E12" i="2" s="1"/>
  <c r="E30" i="1"/>
  <c r="F30" i="1" s="1"/>
  <c r="G30" i="1" s="1"/>
  <c r="I30" i="1" s="1"/>
  <c r="E34" i="1"/>
  <c r="F34" i="1" s="1"/>
  <c r="G34" i="1" s="1"/>
  <c r="I34" i="1" s="1"/>
  <c r="E42" i="1"/>
  <c r="F42" i="1" s="1"/>
  <c r="G42" i="1" s="1"/>
  <c r="I42" i="1" s="1"/>
  <c r="E46" i="1"/>
  <c r="F46" i="1" s="1"/>
  <c r="G46" i="1" s="1"/>
  <c r="I46" i="1" s="1"/>
  <c r="E58" i="1"/>
  <c r="E41" i="2" s="1"/>
  <c r="E66" i="1"/>
  <c r="E49" i="2" s="1"/>
  <c r="E70" i="1"/>
  <c r="E53" i="2" s="1"/>
  <c r="E74" i="1"/>
  <c r="E87" i="2" s="1"/>
  <c r="E86" i="1"/>
  <c r="F86" i="1" s="1"/>
  <c r="G86" i="1" s="1"/>
  <c r="I86" i="1" s="1"/>
  <c r="E95" i="1"/>
  <c r="F95" i="1" s="1"/>
  <c r="E107" i="1"/>
  <c r="F107" i="1" s="1"/>
  <c r="G107" i="1" s="1"/>
  <c r="J107" i="1" s="1"/>
  <c r="E127" i="1"/>
  <c r="E69" i="2" s="1"/>
  <c r="E139" i="1"/>
  <c r="E76" i="2" s="1"/>
  <c r="E22" i="1"/>
  <c r="F22" i="1" s="1"/>
  <c r="G22" i="1" s="1"/>
  <c r="H22" i="1" s="1"/>
  <c r="F70" i="1" l="1"/>
  <c r="G70" i="1" s="1"/>
  <c r="I70" i="1" s="1"/>
  <c r="E56" i="2"/>
  <c r="F127" i="1"/>
  <c r="E15" i="2"/>
  <c r="F15" i="1"/>
  <c r="E20" i="2"/>
  <c r="E86" i="2"/>
  <c r="E13" i="2"/>
  <c r="E160" i="1"/>
  <c r="F160" i="1" s="1"/>
  <c r="G160" i="1" s="1"/>
  <c r="K160" i="1" s="1"/>
  <c r="E157" i="1"/>
  <c r="F157" i="1" s="1"/>
  <c r="G157" i="1" s="1"/>
  <c r="K157" i="1" s="1"/>
  <c r="E154" i="1"/>
  <c r="F154" i="1" s="1"/>
  <c r="G154" i="1" s="1"/>
  <c r="K154" i="1" s="1"/>
  <c r="E114" i="1"/>
  <c r="F114" i="1" s="1"/>
  <c r="E97" i="1"/>
  <c r="E107" i="2" s="1"/>
  <c r="E33" i="1"/>
  <c r="E168" i="1"/>
  <c r="F168" i="1" s="1"/>
  <c r="G168" i="1" s="1"/>
  <c r="K168" i="1" s="1"/>
  <c r="E172" i="1"/>
  <c r="F172" i="1" s="1"/>
  <c r="G172" i="1" s="1"/>
  <c r="K172" i="1" s="1"/>
  <c r="E80" i="2"/>
  <c r="E92" i="2"/>
  <c r="E135" i="1"/>
  <c r="E72" i="2" s="1"/>
  <c r="E98" i="1"/>
  <c r="F66" i="1"/>
  <c r="G66" i="1" s="1"/>
  <c r="I66" i="1" s="1"/>
  <c r="E38" i="1"/>
  <c r="E24" i="2" s="1"/>
  <c r="E140" i="1"/>
  <c r="E77" i="2" s="1"/>
  <c r="E117" i="1"/>
  <c r="F117" i="1" s="1"/>
  <c r="E91" i="1"/>
  <c r="F91" i="1" s="1"/>
  <c r="E71" i="1"/>
  <c r="E43" i="1"/>
  <c r="F43" i="1" s="1"/>
  <c r="G43" i="1" s="1"/>
  <c r="I43" i="1" s="1"/>
  <c r="E124" i="2"/>
  <c r="E78" i="2"/>
  <c r="E48" i="2"/>
  <c r="E150" i="1"/>
  <c r="F150" i="1" s="1"/>
  <c r="G150" i="1" s="1"/>
  <c r="K150" i="1" s="1"/>
  <c r="E147" i="1"/>
  <c r="F147" i="1" s="1"/>
  <c r="G147" i="1" s="1"/>
  <c r="K147" i="1" s="1"/>
  <c r="E143" i="1"/>
  <c r="F143" i="1" s="1"/>
  <c r="G143" i="1" s="1"/>
  <c r="K143" i="1" s="1"/>
  <c r="E138" i="1"/>
  <c r="E133" i="1"/>
  <c r="F110" i="1"/>
  <c r="G110" i="1" s="1"/>
  <c r="J110" i="1" s="1"/>
  <c r="E106" i="1"/>
  <c r="E102" i="1"/>
  <c r="E110" i="2" s="1"/>
  <c r="E92" i="1"/>
  <c r="E105" i="2" s="1"/>
  <c r="E77" i="1"/>
  <c r="E90" i="2" s="1"/>
  <c r="E72" i="1"/>
  <c r="E85" i="2" s="1"/>
  <c r="E57" i="1"/>
  <c r="F52" i="1"/>
  <c r="G52" i="1" s="1"/>
  <c r="I52" i="1" s="1"/>
  <c r="E48" i="1"/>
  <c r="E37" i="1"/>
  <c r="E177" i="1"/>
  <c r="F177" i="1" s="1"/>
  <c r="G177" i="1" s="1"/>
  <c r="K177" i="1" s="1"/>
  <c r="E167" i="1"/>
  <c r="F167" i="1" s="1"/>
  <c r="G167" i="1" s="1"/>
  <c r="K167" i="1" s="1"/>
  <c r="E131" i="1"/>
  <c r="E93" i="1"/>
  <c r="F93" i="1" s="1"/>
  <c r="E62" i="1"/>
  <c r="E132" i="1"/>
  <c r="E108" i="1"/>
  <c r="F108" i="1" s="1"/>
  <c r="G108" i="1" s="1"/>
  <c r="N108" i="1" s="1"/>
  <c r="E87" i="1"/>
  <c r="F87" i="1" s="1"/>
  <c r="E63" i="1"/>
  <c r="E46" i="2" s="1"/>
  <c r="E35" i="1"/>
  <c r="E21" i="2" s="1"/>
  <c r="E159" i="1"/>
  <c r="F159" i="1" s="1"/>
  <c r="G159" i="1" s="1"/>
  <c r="K159" i="1" s="1"/>
  <c r="E156" i="1"/>
  <c r="F156" i="1" s="1"/>
  <c r="G156" i="1" s="1"/>
  <c r="K156" i="1" s="1"/>
  <c r="E149" i="1"/>
  <c r="E146" i="1"/>
  <c r="E142" i="1"/>
  <c r="E137" i="1"/>
  <c r="F137" i="1" s="1"/>
  <c r="G137" i="1" s="1"/>
  <c r="K137" i="1" s="1"/>
  <c r="E126" i="1"/>
  <c r="F126" i="1" s="1"/>
  <c r="G126" i="1" s="1"/>
  <c r="K126" i="1" s="1"/>
  <c r="E122" i="1"/>
  <c r="E113" i="1"/>
  <c r="E96" i="1"/>
  <c r="E85" i="1"/>
  <c r="E76" i="1"/>
  <c r="F76" i="1" s="1"/>
  <c r="G76" i="1" s="1"/>
  <c r="I76" i="1" s="1"/>
  <c r="E56" i="1"/>
  <c r="E41" i="1"/>
  <c r="E36" i="1"/>
  <c r="E21" i="1"/>
  <c r="E79" i="2" s="1"/>
  <c r="E164" i="1"/>
  <c r="F164" i="1" s="1"/>
  <c r="G164" i="1" s="1"/>
  <c r="K164" i="1" s="1"/>
  <c r="E166" i="1"/>
  <c r="F166" i="1" s="1"/>
  <c r="G166" i="1" s="1"/>
  <c r="K166" i="1" s="1"/>
  <c r="E176" i="1"/>
  <c r="F176" i="1" s="1"/>
  <c r="G176" i="1" s="1"/>
  <c r="K176" i="1" s="1"/>
  <c r="E25" i="2"/>
  <c r="E82" i="1"/>
  <c r="E95" i="2" s="1"/>
  <c r="E101" i="1"/>
  <c r="E55" i="2" s="1"/>
  <c r="E59" i="1"/>
  <c r="E31" i="1"/>
  <c r="E71" i="2"/>
  <c r="E51" i="2"/>
  <c r="E11" i="2"/>
  <c r="E158" i="1"/>
  <c r="F158" i="1" s="1"/>
  <c r="G158" i="1" s="1"/>
  <c r="K158" i="1" s="1"/>
  <c r="E145" i="1"/>
  <c r="F145" i="1" s="1"/>
  <c r="G145" i="1" s="1"/>
  <c r="K145" i="1" s="1"/>
  <c r="E141" i="1"/>
  <c r="F141" i="1" s="1"/>
  <c r="G141" i="1" s="1"/>
  <c r="I141" i="1" s="1"/>
  <c r="E130" i="1"/>
  <c r="E116" i="1"/>
  <c r="F116" i="1" s="1"/>
  <c r="E112" i="1"/>
  <c r="F112" i="1" s="1"/>
  <c r="G112" i="1" s="1"/>
  <c r="K112" i="1" s="1"/>
  <c r="E80" i="1"/>
  <c r="E69" i="1"/>
  <c r="F69" i="1" s="1"/>
  <c r="G69" i="1" s="1"/>
  <c r="I69" i="1" s="1"/>
  <c r="E60" i="1"/>
  <c r="E45" i="1"/>
  <c r="F45" i="1" s="1"/>
  <c r="G45" i="1" s="1"/>
  <c r="J45" i="1" s="1"/>
  <c r="E40" i="1"/>
  <c r="E26" i="2" s="1"/>
  <c r="E165" i="1"/>
  <c r="F165" i="1" s="1"/>
  <c r="G165" i="1" s="1"/>
  <c r="K165" i="1" s="1"/>
  <c r="E123" i="1"/>
  <c r="E54" i="1"/>
  <c r="E83" i="1"/>
  <c r="E99" i="2"/>
  <c r="G127" i="1"/>
  <c r="I127" i="1" s="1"/>
  <c r="E58" i="2"/>
  <c r="E119" i="1"/>
  <c r="E78" i="1"/>
  <c r="E91" i="2" s="1"/>
  <c r="E50" i="1"/>
  <c r="F50" i="1" s="1"/>
  <c r="G50" i="1" s="1"/>
  <c r="I50" i="1" s="1"/>
  <c r="E28" i="1"/>
  <c r="E124" i="1"/>
  <c r="F124" i="1" s="1"/>
  <c r="G124" i="1" s="1"/>
  <c r="K124" i="1" s="1"/>
  <c r="E55" i="1"/>
  <c r="E24" i="1"/>
  <c r="E82" i="2" s="1"/>
  <c r="E94" i="2"/>
  <c r="E161" i="1"/>
  <c r="F161" i="1" s="1"/>
  <c r="G161" i="1" s="1"/>
  <c r="K161" i="1" s="1"/>
  <c r="E155" i="1"/>
  <c r="F155" i="1" s="1"/>
  <c r="G155" i="1" s="1"/>
  <c r="K155" i="1" s="1"/>
  <c r="E148" i="1"/>
  <c r="F148" i="1" s="1"/>
  <c r="G148" i="1" s="1"/>
  <c r="K148" i="1" s="1"/>
  <c r="E125" i="1"/>
  <c r="E121" i="1"/>
  <c r="E94" i="1"/>
  <c r="F94" i="1" s="1"/>
  <c r="E84" i="1"/>
  <c r="E64" i="1"/>
  <c r="E49" i="1"/>
  <c r="E169" i="1"/>
  <c r="F169" i="1" s="1"/>
  <c r="G169" i="1" s="1"/>
  <c r="K169" i="1" s="1"/>
  <c r="E175" i="1"/>
  <c r="F175" i="1" s="1"/>
  <c r="G175" i="1" s="1"/>
  <c r="K175" i="1" s="1"/>
  <c r="E28" i="2"/>
  <c r="F78" i="1"/>
  <c r="G78" i="1" s="1"/>
  <c r="I78" i="1" s="1"/>
  <c r="F38" i="1"/>
  <c r="G38" i="1" s="1"/>
  <c r="I38" i="1" s="1"/>
  <c r="F75" i="1"/>
  <c r="G75" i="1" s="1"/>
  <c r="J75" i="1" s="1"/>
  <c r="E171" i="1"/>
  <c r="F171" i="1" s="1"/>
  <c r="G171" i="1" s="1"/>
  <c r="K171" i="1" s="1"/>
  <c r="F67" i="1"/>
  <c r="G67" i="1" s="1"/>
  <c r="I67" i="1" s="1"/>
  <c r="F23" i="1"/>
  <c r="G23" i="1" s="1"/>
  <c r="H23" i="1" s="1"/>
  <c r="E16" i="2"/>
  <c r="E174" i="1"/>
  <c r="F174" i="1" s="1"/>
  <c r="G174" i="1" s="1"/>
  <c r="K174" i="1" s="1"/>
  <c r="E170" i="1"/>
  <c r="F170" i="1" s="1"/>
  <c r="G170" i="1" s="1"/>
  <c r="K170" i="1" s="1"/>
  <c r="F74" i="1"/>
  <c r="G74" i="1" s="1"/>
  <c r="I74" i="1" s="1"/>
  <c r="E115" i="2"/>
  <c r="E120" i="2"/>
  <c r="E83" i="2"/>
  <c r="F140" i="1"/>
  <c r="G140" i="1" s="1"/>
  <c r="K140" i="1" s="1"/>
  <c r="E89" i="2"/>
  <c r="K108" i="1"/>
  <c r="F58" i="1"/>
  <c r="G58" i="1" s="1"/>
  <c r="I58" i="1" s="1"/>
  <c r="F26" i="1"/>
  <c r="F101" i="1"/>
  <c r="G101" i="1" s="1"/>
  <c r="K101" i="1" s="1"/>
  <c r="F40" i="1"/>
  <c r="G40" i="1" s="1"/>
  <c r="I40" i="1" s="1"/>
  <c r="F21" i="1"/>
  <c r="G21" i="1" s="1"/>
  <c r="E63" i="2"/>
  <c r="E29" i="2"/>
  <c r="E34" i="2"/>
  <c r="E61" i="2"/>
  <c r="E44" i="2"/>
  <c r="F135" i="1"/>
  <c r="G135" i="1" s="1"/>
  <c r="K135" i="1" s="1"/>
  <c r="F136" i="1"/>
  <c r="G136" i="1" s="1"/>
  <c r="K136" i="1" s="1"/>
  <c r="F63" i="1"/>
  <c r="G63" i="1" s="1"/>
  <c r="I63" i="1" s="1"/>
  <c r="F47" i="1"/>
  <c r="G47" i="1" s="1"/>
  <c r="J47" i="1" s="1"/>
  <c r="F97" i="1"/>
  <c r="G97" i="1" s="1"/>
  <c r="K97" i="1" s="1"/>
  <c r="F139" i="1"/>
  <c r="G139" i="1" s="1"/>
  <c r="K139" i="1" s="1"/>
  <c r="E68" i="2"/>
  <c r="E52" i="2"/>
  <c r="E36" i="2"/>
  <c r="E113" i="2"/>
  <c r="F92" i="1" l="1"/>
  <c r="G92" i="1" s="1"/>
  <c r="K92" i="1" s="1"/>
  <c r="F35" i="1"/>
  <c r="G35" i="1" s="1"/>
  <c r="I35" i="1" s="1"/>
  <c r="F77" i="1"/>
  <c r="G77" i="1" s="1"/>
  <c r="I77" i="1" s="1"/>
  <c r="N112" i="1"/>
  <c r="E54" i="2"/>
  <c r="F98" i="1"/>
  <c r="G98" i="1" s="1"/>
  <c r="K98" i="1" s="1"/>
  <c r="F142" i="1"/>
  <c r="G142" i="1" s="1"/>
  <c r="K142" i="1" s="1"/>
  <c r="E121" i="2"/>
  <c r="F37" i="1"/>
  <c r="G37" i="1" s="1"/>
  <c r="I37" i="1" s="1"/>
  <c r="E23" i="2"/>
  <c r="F106" i="1"/>
  <c r="G106" i="1" s="1"/>
  <c r="J106" i="1" s="1"/>
  <c r="E57" i="2"/>
  <c r="F24" i="1"/>
  <c r="G24" i="1" s="1"/>
  <c r="F55" i="1"/>
  <c r="G55" i="1" s="1"/>
  <c r="J55" i="1" s="1"/>
  <c r="E38" i="2"/>
  <c r="F146" i="1"/>
  <c r="G146" i="1" s="1"/>
  <c r="K146" i="1" s="1"/>
  <c r="E122" i="2"/>
  <c r="F132" i="1"/>
  <c r="G132" i="1" s="1"/>
  <c r="K132" i="1" s="1"/>
  <c r="E70" i="2"/>
  <c r="E31" i="2"/>
  <c r="F48" i="1"/>
  <c r="G48" i="1" s="1"/>
  <c r="I48" i="1" s="1"/>
  <c r="E74" i="2"/>
  <c r="E64" i="2"/>
  <c r="F121" i="1"/>
  <c r="G121" i="1" s="1"/>
  <c r="J121" i="1" s="1"/>
  <c r="E96" i="2"/>
  <c r="F83" i="1"/>
  <c r="G83" i="1" s="1"/>
  <c r="I83" i="1" s="1"/>
  <c r="E93" i="2"/>
  <c r="F80" i="1"/>
  <c r="G80" i="1" s="1"/>
  <c r="I80" i="1" s="1"/>
  <c r="F85" i="1"/>
  <c r="G85" i="1" s="1"/>
  <c r="I85" i="1" s="1"/>
  <c r="E98" i="2"/>
  <c r="F149" i="1"/>
  <c r="G149" i="1" s="1"/>
  <c r="K149" i="1" s="1"/>
  <c r="E123" i="2"/>
  <c r="F133" i="1"/>
  <c r="G133" i="1" s="1"/>
  <c r="K133" i="1" s="1"/>
  <c r="E119" i="2"/>
  <c r="F28" i="1"/>
  <c r="E14" i="2"/>
  <c r="F71" i="1"/>
  <c r="G71" i="1" s="1"/>
  <c r="I71" i="1" s="1"/>
  <c r="E84" i="2"/>
  <c r="F84" i="1"/>
  <c r="G84" i="1" s="1"/>
  <c r="I84" i="1" s="1"/>
  <c r="E97" i="2"/>
  <c r="E67" i="2"/>
  <c r="F125" i="1"/>
  <c r="G125" i="1" s="1"/>
  <c r="J125" i="1" s="1"/>
  <c r="F54" i="1"/>
  <c r="G54" i="1" s="1"/>
  <c r="I54" i="1" s="1"/>
  <c r="E37" i="2"/>
  <c r="E66" i="2"/>
  <c r="F123" i="1"/>
  <c r="G123" i="1" s="1"/>
  <c r="K123" i="1" s="1"/>
  <c r="F31" i="1"/>
  <c r="G31" i="1" s="1"/>
  <c r="I31" i="1" s="1"/>
  <c r="E17" i="2"/>
  <c r="E33" i="2"/>
  <c r="F82" i="1"/>
  <c r="G82" i="1" s="1"/>
  <c r="I82" i="1" s="1"/>
  <c r="F130" i="1"/>
  <c r="G130" i="1" s="1"/>
  <c r="K130" i="1" s="1"/>
  <c r="E117" i="2"/>
  <c r="F59" i="1"/>
  <c r="G59" i="1" s="1"/>
  <c r="I59" i="1" s="1"/>
  <c r="E42" i="2"/>
  <c r="E65" i="2"/>
  <c r="F122" i="1"/>
  <c r="G122" i="1" s="1"/>
  <c r="K122" i="1" s="1"/>
  <c r="E118" i="2"/>
  <c r="F131" i="1"/>
  <c r="G131" i="1" s="1"/>
  <c r="K131" i="1" s="1"/>
  <c r="F64" i="1"/>
  <c r="G64" i="1" s="1"/>
  <c r="I64" i="1" s="1"/>
  <c r="E47" i="2"/>
  <c r="F41" i="1"/>
  <c r="G41" i="1" s="1"/>
  <c r="I41" i="1" s="1"/>
  <c r="E27" i="2"/>
  <c r="F102" i="1"/>
  <c r="G102" i="1" s="1"/>
  <c r="K102" i="1" s="1"/>
  <c r="F60" i="1"/>
  <c r="G60" i="1" s="1"/>
  <c r="I60" i="1" s="1"/>
  <c r="E43" i="2"/>
  <c r="F56" i="1"/>
  <c r="G56" i="1" s="1"/>
  <c r="I56" i="1" s="1"/>
  <c r="E39" i="2"/>
  <c r="F96" i="1"/>
  <c r="G96" i="1" s="1"/>
  <c r="K96" i="1" s="1"/>
  <c r="E106" i="2"/>
  <c r="F62" i="1"/>
  <c r="G62" i="1" s="1"/>
  <c r="I62" i="1" s="1"/>
  <c r="E45" i="2"/>
  <c r="F57" i="1"/>
  <c r="G57" i="1" s="1"/>
  <c r="I57" i="1" s="1"/>
  <c r="E40" i="2"/>
  <c r="F138" i="1"/>
  <c r="G138" i="1" s="1"/>
  <c r="J138" i="1" s="1"/>
  <c r="E75" i="2"/>
  <c r="E60" i="2"/>
  <c r="F113" i="1"/>
  <c r="G113" i="1" s="1"/>
  <c r="K113" i="1" s="1"/>
  <c r="F72" i="1"/>
  <c r="G72" i="1" s="1"/>
  <c r="I72" i="1" s="1"/>
  <c r="F49" i="1"/>
  <c r="G49" i="1" s="1"/>
  <c r="I49" i="1" s="1"/>
  <c r="E32" i="2"/>
  <c r="F119" i="1"/>
  <c r="G119" i="1" s="1"/>
  <c r="K119" i="1" s="1"/>
  <c r="E62" i="2"/>
  <c r="F36" i="1"/>
  <c r="G36" i="1" s="1"/>
  <c r="I36" i="1" s="1"/>
  <c r="E22" i="2"/>
  <c r="E19" i="2"/>
  <c r="F33" i="1"/>
  <c r="G33" i="1" s="1"/>
  <c r="I33" i="1" s="1"/>
  <c r="H21" i="1"/>
  <c r="C11" i="1"/>
  <c r="C12" i="1"/>
  <c r="O180" i="1" l="1"/>
  <c r="O179" i="1"/>
  <c r="O178" i="1"/>
  <c r="C16" i="1"/>
  <c r="D18" i="1" s="1"/>
  <c r="O27" i="1"/>
  <c r="O93" i="1"/>
  <c r="O137" i="1"/>
  <c r="O79" i="1"/>
  <c r="O51" i="1"/>
  <c r="O34" i="1"/>
  <c r="O85" i="1"/>
  <c r="O63" i="1"/>
  <c r="O163" i="1"/>
  <c r="O65" i="1"/>
  <c r="O47" i="1"/>
  <c r="O86" i="1"/>
  <c r="O30" i="1"/>
  <c r="O121" i="1"/>
  <c r="O148" i="1"/>
  <c r="O89" i="1"/>
  <c r="O46" i="1"/>
  <c r="O154" i="1"/>
  <c r="O122" i="1"/>
  <c r="O156" i="1"/>
  <c r="O177" i="1"/>
  <c r="O129" i="1"/>
  <c r="O77" i="1"/>
  <c r="O165" i="1"/>
  <c r="O132" i="1"/>
  <c r="O147" i="1"/>
  <c r="O81" i="1"/>
  <c r="O161" i="1"/>
  <c r="O173" i="1"/>
  <c r="O80" i="1"/>
  <c r="O55" i="1"/>
  <c r="O57" i="1"/>
  <c r="O145" i="1"/>
  <c r="O39" i="1"/>
  <c r="O76" i="1"/>
  <c r="O124" i="1"/>
  <c r="O49" i="1"/>
  <c r="O75" i="1"/>
  <c r="O98" i="1"/>
  <c r="O116" i="1"/>
  <c r="O157" i="1"/>
  <c r="O135" i="1"/>
  <c r="O126" i="1"/>
  <c r="O117" i="1"/>
  <c r="O164" i="1"/>
  <c r="O83" i="1"/>
  <c r="O69" i="1"/>
  <c r="O150" i="1"/>
  <c r="O66" i="1"/>
  <c r="O70" i="1"/>
  <c r="O134" i="1"/>
  <c r="O125" i="1"/>
  <c r="O100" i="1"/>
  <c r="O90" i="1"/>
  <c r="O127" i="1"/>
  <c r="O143" i="1"/>
  <c r="O61" i="1"/>
  <c r="O37" i="1"/>
  <c r="O82" i="1"/>
  <c r="O151" i="1"/>
  <c r="O54" i="1"/>
  <c r="O176" i="1"/>
  <c r="O21" i="1"/>
  <c r="O120" i="1"/>
  <c r="O118" i="1"/>
  <c r="O31" i="1"/>
  <c r="O41" i="1"/>
  <c r="O73" i="1"/>
  <c r="O131" i="1"/>
  <c r="O48" i="1"/>
  <c r="O35" i="1"/>
  <c r="O119" i="1"/>
  <c r="O24" i="1"/>
  <c r="O23" i="1"/>
  <c r="O168" i="1"/>
  <c r="O22" i="1"/>
  <c r="O153" i="1"/>
  <c r="O138" i="1"/>
  <c r="O113" i="1"/>
  <c r="O110" i="1"/>
  <c r="O108" i="1"/>
  <c r="O128" i="1"/>
  <c r="O105" i="1"/>
  <c r="O38" i="1"/>
  <c r="O140" i="1"/>
  <c r="O50" i="1"/>
  <c r="O106" i="1"/>
  <c r="O175" i="1"/>
  <c r="O56" i="1"/>
  <c r="O141" i="1"/>
  <c r="O36" i="1"/>
  <c r="O114" i="1"/>
  <c r="O174" i="1"/>
  <c r="O84" i="1"/>
  <c r="C15" i="1"/>
  <c r="O95" i="1"/>
  <c r="O170" i="1"/>
  <c r="O44" i="1"/>
  <c r="O71" i="1"/>
  <c r="O92" i="1"/>
  <c r="O53" i="1"/>
  <c r="O52" i="1"/>
  <c r="O123" i="1"/>
  <c r="O115" i="1"/>
  <c r="O33" i="1"/>
  <c r="O112" i="1"/>
  <c r="O59" i="1"/>
  <c r="O136" i="1"/>
  <c r="O155" i="1"/>
  <c r="O149" i="1"/>
  <c r="O144" i="1"/>
  <c r="O166" i="1"/>
  <c r="O171" i="1"/>
  <c r="O94" i="1"/>
  <c r="O162" i="1"/>
  <c r="O104" i="1"/>
  <c r="O152" i="1"/>
  <c r="O107" i="1"/>
  <c r="O167" i="1"/>
  <c r="O26" i="1"/>
  <c r="O101" i="1"/>
  <c r="O32" i="1"/>
  <c r="O60" i="1"/>
  <c r="O142" i="1"/>
  <c r="O97" i="1"/>
  <c r="O29" i="1"/>
  <c r="O139" i="1"/>
  <c r="O72" i="1"/>
  <c r="O111" i="1"/>
  <c r="O64" i="1"/>
  <c r="O42" i="1"/>
  <c r="O130" i="1"/>
  <c r="O146" i="1"/>
  <c r="O96" i="1"/>
  <c r="O28" i="1"/>
  <c r="O88" i="1"/>
  <c r="O87" i="1"/>
  <c r="O62" i="1"/>
  <c r="O45" i="1"/>
  <c r="O103" i="1"/>
  <c r="O25" i="1"/>
  <c r="O102" i="1"/>
  <c r="O99" i="1"/>
  <c r="O74" i="1"/>
  <c r="O40" i="1"/>
  <c r="O68" i="1"/>
  <c r="O158" i="1"/>
  <c r="O78" i="1"/>
  <c r="O159" i="1"/>
  <c r="O133" i="1"/>
  <c r="O160" i="1"/>
  <c r="O91" i="1"/>
  <c r="O109" i="1"/>
  <c r="O172" i="1"/>
  <c r="O169" i="1"/>
  <c r="O43" i="1"/>
  <c r="O58" i="1"/>
  <c r="O67" i="1"/>
  <c r="H24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<sst xmlns="http://schemas.openxmlformats.org/spreadsheetml/2006/main" count="1338" uniqueCount="553">
  <si>
    <t>GP Peg / GSC 02751-02121</t>
  </si>
  <si>
    <t>System Type:</t>
  </si>
  <si>
    <t>EA</t>
  </si>
  <si>
    <t>2008JAVSO..36..171S</t>
  </si>
  <si>
    <t>2008JAVSO..36..186S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</si>
  <si>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</si>
  <si>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</si>
  <si>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</si>
  <si>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</si>
  <si>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</si>
  <si>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</si>
  <si>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</si>
  <si>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</si>
  <si>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</si>
  <si>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</si>
  <si>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</si>
  <si>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</si>
  <si>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</si>
  <si>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</si>
  <si>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</si>
  <si>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</si>
  <si>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</si>
  <si>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</si>
  <si>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</si>
  <si>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</si>
  <si>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</si>
  <si>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</si>
  <si>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</si>
  <si>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</si>
  <si>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</si>
  <si>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</si>
  <si>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</si>
  <si>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</si>
  <si>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</si>
  <si>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</si>
  <si>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</si>
  <si>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</si>
  <si>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</si>
  <si>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S6</t>
  </si>
  <si>
    <t>Misc</t>
  </si>
  <si>
    <t>Lin Fit</t>
  </si>
  <si>
    <t>Q. Fit</t>
  </si>
  <si>
    <t>Date</t>
  </si>
  <si>
    <t>BAD?</t>
  </si>
  <si>
    <t> HABZ 83 </t>
  </si>
  <si>
    <t>I</t>
  </si>
  <si>
    <t>II</t>
  </si>
  <si>
    <t>GCVS 4</t>
  </si>
  <si>
    <t>BBSAG Bull.49</t>
  </si>
  <si>
    <t>Diethelm R</t>
  </si>
  <si>
    <t>B</t>
  </si>
  <si>
    <t>BAV-M 34</t>
  </si>
  <si>
    <t>v</t>
  </si>
  <si>
    <t>K</t>
  </si>
  <si>
    <t>BAV-M 38</t>
  </si>
  <si>
    <t>AAVSO 2</t>
  </si>
  <si>
    <t>M. Baldwin</t>
  </si>
  <si>
    <t>A</t>
  </si>
  <si>
    <t>BAV-M 56</t>
  </si>
  <si>
    <t>phe</t>
  </si>
  <si>
    <t>V</t>
  </si>
  <si>
    <t>BAVM 56 </t>
  </si>
  <si>
    <t>IBVS 3615</t>
  </si>
  <si>
    <t>BRNO 31</t>
  </si>
  <si>
    <t>IBVS 4097</t>
  </si>
  <si>
    <t>BAV-M 60</t>
  </si>
  <si>
    <t> AOEB 8 </t>
  </si>
  <si>
    <t> BRNO 32 </t>
  </si>
  <si>
    <t>OEJV 0074</t>
  </si>
  <si>
    <t> BBS 123 </t>
  </si>
  <si>
    <t>VSB 40 </t>
  </si>
  <si>
    <t> AOEB 12 </t>
  </si>
  <si>
    <t>IBVS 5583</t>
  </si>
  <si>
    <t>IBVS 5494</t>
  </si>
  <si>
    <t>IBVS 5657</t>
  </si>
  <si>
    <t>IBVS 5731</t>
  </si>
  <si>
    <t>CCD+I</t>
  </si>
  <si>
    <t>IBVS 5761</t>
  </si>
  <si>
    <t>OEJV 0094</t>
  </si>
  <si>
    <t>JAVSO..36..171</t>
  </si>
  <si>
    <t>JAVSO..36..186</t>
  </si>
  <si>
    <t>JAVSO..37...44</t>
  </si>
  <si>
    <t>IBVS 5918</t>
  </si>
  <si>
    <t>JAVSO..38...85</t>
  </si>
  <si>
    <t>JAVSO..39...94</t>
  </si>
  <si>
    <t>VSB 51 </t>
  </si>
  <si>
    <t>IBVS 6010</t>
  </si>
  <si>
    <t>IBVS 5960</t>
  </si>
  <si>
    <t>JAVSO..40....1</t>
  </si>
  <si>
    <t>JAVSO..40..975</t>
  </si>
  <si>
    <t>VSB 53 </t>
  </si>
  <si>
    <t>BAVM 225 </t>
  </si>
  <si>
    <t>IBVS 6011</t>
  </si>
  <si>
    <t>VSB 55 </t>
  </si>
  <si>
    <t>JAVSO..41..122</t>
  </si>
  <si>
    <t>IBVS 6042</t>
  </si>
  <si>
    <t>JAVSO..41..328</t>
  </si>
  <si>
    <t>IBVS 6118</t>
  </si>
  <si>
    <t>OEJV 0162 </t>
  </si>
  <si>
    <t> JAAVSO 43-1 </t>
  </si>
  <si>
    <t>JAVSO 43, 77</t>
  </si>
  <si>
    <t>IBVS 6149</t>
  </si>
  <si>
    <t>OEJV 0168</t>
  </si>
  <si>
    <t>JAVSO..43…77</t>
  </si>
  <si>
    <t>IBVS 6157</t>
  </si>
  <si>
    <t>IBVS 6196</t>
  </si>
  <si>
    <t>JAVSO..43..238</t>
  </si>
  <si>
    <t>JAVSO..44…69</t>
  </si>
  <si>
    <t>OEJV 0179</t>
  </si>
  <si>
    <t>JAVSO..45..215</t>
  </si>
  <si>
    <t>IBVS 6244</t>
  </si>
  <si>
    <t>JAVSO..46…79 (2018)</t>
  </si>
  <si>
    <t>JAVSO..47..105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</si>
  <si>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</si>
  <si>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</si>
  <si>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</si>
  <si>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</si>
  <si>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</si>
  <si>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</si>
  <si>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</si>
  <si>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2441238.328 </t>
  </si>
  <si>
    <t> 13.10.1971 19:52 </t>
  </si>
  <si>
    <t> 0.000 </t>
  </si>
  <si>
    <t>F </t>
  </si>
  <si>
    <t> V.G.Dereviagin </t>
  </si>
  <si>
    <t> AC 1013 </t>
  </si>
  <si>
    <t>2444476.387 </t>
  </si>
  <si>
    <t> 24.08.1980 21:17 </t>
  </si>
  <si>
    <t> -0.017 </t>
  </si>
  <si>
    <t>V </t>
  </si>
  <si>
    <t> R.Diethelm </t>
  </si>
  <si>
    <t> BBS 49 </t>
  </si>
  <si>
    <t>2444875.413 </t>
  </si>
  <si>
    <t> 27.09.1981 21:54 </t>
  </si>
  <si>
    <t> -0.019 </t>
  </si>
  <si>
    <t> D.Lichtenknecker </t>
  </si>
  <si>
    <t>BAVM 34 </t>
  </si>
  <si>
    <t>2445556.397 </t>
  </si>
  <si>
    <t> 09.08.1983 21:31 </t>
  </si>
  <si>
    <t> -0.016 </t>
  </si>
  <si>
    <t> P.Frank </t>
  </si>
  <si>
    <t>BAVM 38 </t>
  </si>
  <si>
    <t>2445637.371 </t>
  </si>
  <si>
    <t> 29.10.1983 20:54 </t>
  </si>
  <si>
    <t> -0.018 </t>
  </si>
  <si>
    <t>2447024.706 </t>
  </si>
  <si>
    <t> 17.08.1987 04:56 </t>
  </si>
  <si>
    <t> -0.012 </t>
  </si>
  <si>
    <t> M.Baldwin </t>
  </si>
  <si>
    <t> AOEB 2 </t>
  </si>
  <si>
    <t>2447025.688 </t>
  </si>
  <si>
    <t> 18.08.1987 04:30 </t>
  </si>
  <si>
    <t> -0.005 </t>
  </si>
  <si>
    <t>2447027.624 </t>
  </si>
  <si>
    <t> 20.08.1987 02:58 </t>
  </si>
  <si>
    <t> -0.021 </t>
  </si>
  <si>
    <t>2447063.720 </t>
  </si>
  <si>
    <t> 25.09.1987 05:16 </t>
  </si>
  <si>
    <t> -0.022 </t>
  </si>
  <si>
    <t>2447064.695 </t>
  </si>
  <si>
    <t> 26.09.1987 04:40 </t>
  </si>
  <si>
    <t> -0.023 </t>
  </si>
  <si>
    <t>2447065.665 </t>
  </si>
  <si>
    <t> 27.09.1987 03:57 </t>
  </si>
  <si>
    <t> -0.029 </t>
  </si>
  <si>
    <t>2447111.525 </t>
  </si>
  <si>
    <t> 12.11.1987 00:36 </t>
  </si>
  <si>
    <t>2447151.527 </t>
  </si>
  <si>
    <t> 22.12.1987 00:38 </t>
  </si>
  <si>
    <t>2447422.735 </t>
  </si>
  <si>
    <t> 18.09.1988 05:38 </t>
  </si>
  <si>
    <t> -0.035 </t>
  </si>
  <si>
    <t>2447425.669 </t>
  </si>
  <si>
    <t> 21.09.1988 04:03 </t>
  </si>
  <si>
    <t> -0.028 </t>
  </si>
  <si>
    <t>2447467.628 </t>
  </si>
  <si>
    <t> 02.11.1988 03:04 </t>
  </si>
  <si>
    <t> -0.020 </t>
  </si>
  <si>
    <t>2447745.690 </t>
  </si>
  <si>
    <t> 07.08.1989 04:33 </t>
  </si>
  <si>
    <t> -0.009 </t>
  </si>
  <si>
    <t>2447747.645 </t>
  </si>
  <si>
    <t> 09.08.1989 03:28 </t>
  </si>
  <si>
    <t> -0.006 </t>
  </si>
  <si>
    <t>2447790.549 </t>
  </si>
  <si>
    <t> 21.09.1989 01:10 </t>
  </si>
  <si>
    <t> Moschner&amp;Kleikamp </t>
  </si>
  <si>
    <t>2448115.4362 </t>
  </si>
  <si>
    <t> 11.08.1990 22:28 </t>
  </si>
  <si>
    <t> -0.0224 </t>
  </si>
  <si>
    <t>E </t>
  </si>
  <si>
    <t>?</t>
  </si>
  <si>
    <t> T.Hudecek </t>
  </si>
  <si>
    <t>IBVS 3615 </t>
  </si>
  <si>
    <t>2448149.594 </t>
  </si>
  <si>
    <t> 15.09.1990 02:15 </t>
  </si>
  <si>
    <t> -0.011 </t>
  </si>
  <si>
    <t>2448150.566 </t>
  </si>
  <si>
    <t> 16.09.1990 01:35 </t>
  </si>
  <si>
    <t> -0.015 </t>
  </si>
  <si>
    <t>2448156.414 </t>
  </si>
  <si>
    <t> 21.09.1990 21:56 </t>
  </si>
  <si>
    <t> A.Dedoch </t>
  </si>
  <si>
    <t> BRNO 31 </t>
  </si>
  <si>
    <t>2448188.612 </t>
  </si>
  <si>
    <t> 24.10.1990 02:41 </t>
  </si>
  <si>
    <t>2448190.570 </t>
  </si>
  <si>
    <t> 26.10.1990 01:40 </t>
  </si>
  <si>
    <t>2448476.418 </t>
  </si>
  <si>
    <t> 07.08.1991 22:01 </t>
  </si>
  <si>
    <t> M.Vrastak </t>
  </si>
  <si>
    <t>2448476.419 </t>
  </si>
  <si>
    <t> 07.08.1991 22:03 </t>
  </si>
  <si>
    <t> L.Lubena </t>
  </si>
  <si>
    <t>2448476.4195 </t>
  </si>
  <si>
    <t> 07.08.1991 22:04 </t>
  </si>
  <si>
    <t> -0.0177 </t>
  </si>
  <si>
    <t> Zajda &amp; Hanzl </t>
  </si>
  <si>
    <t>IBVS 4097 </t>
  </si>
  <si>
    <t>2448476.421 </t>
  </si>
  <si>
    <t> 07.08.1991 22:06 </t>
  </si>
  <si>
    <t> P.Hajek </t>
  </si>
  <si>
    <t>2448476.426 </t>
  </si>
  <si>
    <t> 07.08.1991 22:13 </t>
  </si>
  <si>
    <t> P.Lutcha </t>
  </si>
  <si>
    <t>2448476.432 </t>
  </si>
  <si>
    <t> 07.08.1991 22:22 </t>
  </si>
  <si>
    <t> M.Tichy </t>
  </si>
  <si>
    <t>2448506.654 </t>
  </si>
  <si>
    <t> 07.09.1991 03:41 </t>
  </si>
  <si>
    <t> -0.027 </t>
  </si>
  <si>
    <t>2448507.639 </t>
  </si>
  <si>
    <t> 08.09.1991 03:20 </t>
  </si>
  <si>
    <t>2448508.609 </t>
  </si>
  <si>
    <t> 09.09.1991 02:36 </t>
  </si>
  <si>
    <t> -0.024 </t>
  </si>
  <si>
    <t>2448518.3661 </t>
  </si>
  <si>
    <t> 18.09.1991 20:47 </t>
  </si>
  <si>
    <t> -0.0227 </t>
  </si>
  <si>
    <t>G</t>
  </si>
  <si>
    <t> F.Agerer </t>
  </si>
  <si>
    <t>BAVM 60 </t>
  </si>
  <si>
    <t>2448518.3662 </t>
  </si>
  <si>
    <t> -0.0226 </t>
  </si>
  <si>
    <t>B;V</t>
  </si>
  <si>
    <t>2448546.645 </t>
  </si>
  <si>
    <t> 17.10.1991 03:28 </t>
  </si>
  <si>
    <t> -0.037 </t>
  </si>
  <si>
    <t>2448864.711 </t>
  </si>
  <si>
    <t> 30.08.1992 05:03 </t>
  </si>
  <si>
    <t>2448866.671 </t>
  </si>
  <si>
    <t> 01.09.1992 04:06 </t>
  </si>
  <si>
    <t> -0.013 </t>
  </si>
  <si>
    <t>2449194.474 </t>
  </si>
  <si>
    <t> 25.07.1993 23:22 </t>
  </si>
  <si>
    <t>2449266.652 </t>
  </si>
  <si>
    <t> 06.10.1993 03:38 </t>
  </si>
  <si>
    <t> -0.036 </t>
  </si>
  <si>
    <t>2449268.613 </t>
  </si>
  <si>
    <t> 08.10.1993 02:42 </t>
  </si>
  <si>
    <t> -0.026 </t>
  </si>
  <si>
    <t>2449275.447 </t>
  </si>
  <si>
    <t> 14.10.1993 22:43 </t>
  </si>
  <si>
    <t>2452874.4848 </t>
  </si>
  <si>
    <t> 22.08.2003 23:38 </t>
  </si>
  <si>
    <t> -0.0379 </t>
  </si>
  <si>
    <t>R</t>
  </si>
  <si>
    <t> M.Zejda </t>
  </si>
  <si>
    <t>IBVS 5583 </t>
  </si>
  <si>
    <t>2452898.3872 </t>
  </si>
  <si>
    <t> 15.09.2003 21:17 </t>
  </si>
  <si>
    <t> -0.0381 </t>
  </si>
  <si>
    <t> Karska&amp;Maciejewski </t>
  </si>
  <si>
    <t>IBVS 5494 </t>
  </si>
  <si>
    <t>2453291.5617 </t>
  </si>
  <si>
    <t> 13.10.2004 01:28 </t>
  </si>
  <si>
    <t> -0.0376 </t>
  </si>
  <si>
    <t>-I</t>
  </si>
  <si>
    <t>BAVM 173 </t>
  </si>
  <si>
    <t>2453632.5373 </t>
  </si>
  <si>
    <t> 19.09.2005 00:53 </t>
  </si>
  <si>
    <t>12704</t>
  </si>
  <si>
    <t> -0.0405 </t>
  </si>
  <si>
    <t>C </t>
  </si>
  <si>
    <t> C.&amp; M.Rätz </t>
  </si>
  <si>
    <t>BAVM 178 </t>
  </si>
  <si>
    <t>2453638.3865 </t>
  </si>
  <si>
    <t> 24.09.2005 21:16 </t>
  </si>
  <si>
    <t>12710</t>
  </si>
  <si>
    <t> -0.0450 </t>
  </si>
  <si>
    <t>2453992.5386 </t>
  </si>
  <si>
    <t> 14.09.2006 00:55 </t>
  </si>
  <si>
    <t>13073</t>
  </si>
  <si>
    <t> -0.0422 </t>
  </si>
  <si>
    <t>o</t>
  </si>
  <si>
    <t> U. Schmidt </t>
  </si>
  <si>
    <t>BAVM 183 </t>
  </si>
  <si>
    <t>2454429.6149 </t>
  </si>
  <si>
    <t> 25.11.2007 02:45 </t>
  </si>
  <si>
    <t>13521</t>
  </si>
  <si>
    <t> -0.0427 </t>
  </si>
  <si>
    <t>ns</t>
  </si>
  <si>
    <t> H.Gerner </t>
  </si>
  <si>
    <t>JAAVSO 36(2);171 </t>
  </si>
  <si>
    <t>2454702.7852 </t>
  </si>
  <si>
    <t> 24.08.2008 06:50 </t>
  </si>
  <si>
    <t>13801</t>
  </si>
  <si>
    <t> -0.0454 </t>
  </si>
  <si>
    <t> G.Samolyk </t>
  </si>
  <si>
    <t>JAAVSO 36(2);186 </t>
  </si>
  <si>
    <t>2454706.689 </t>
  </si>
  <si>
    <t> 28.08.2008 04:32 </t>
  </si>
  <si>
    <t>13805</t>
  </si>
  <si>
    <t> -0.044 </t>
  </si>
  <si>
    <t> K.Menzies </t>
  </si>
  <si>
    <t>2454751.567 </t>
  </si>
  <si>
    <t> 12.10.2008 01:36 </t>
  </si>
  <si>
    <t>13851</t>
  </si>
  <si>
    <t> -0.045 </t>
  </si>
  <si>
    <t>JAAVSO 37(1);44 </t>
  </si>
  <si>
    <t>2454844.2506 </t>
  </si>
  <si>
    <t> 12.01.2009 18:00 </t>
  </si>
  <si>
    <t>13946</t>
  </si>
  <si>
    <t> -0.0446 </t>
  </si>
  <si>
    <t>BAVM 209 </t>
  </si>
  <si>
    <t>2455062.7882 </t>
  </si>
  <si>
    <t> 19.08.2009 06:55 </t>
  </si>
  <si>
    <t>14170</t>
  </si>
  <si>
    <t> JAAVSO 38;85 </t>
  </si>
  <si>
    <t>2455379.8630 </t>
  </si>
  <si>
    <t> 02.07.2010 08:42 </t>
  </si>
  <si>
    <t>14495</t>
  </si>
  <si>
    <t> -0.0465 </t>
  </si>
  <si>
    <t> JAAVSO 39;94 </t>
  </si>
  <si>
    <t>2455483.2783 </t>
  </si>
  <si>
    <t> 13.10.2010 18:40 </t>
  </si>
  <si>
    <t>14601</t>
  </si>
  <si>
    <t> -0.0467 </t>
  </si>
  <si>
    <t> W.Moschner &amp; P.Frank </t>
  </si>
  <si>
    <t>BAVM 220 </t>
  </si>
  <si>
    <t>2455506.6930 </t>
  </si>
  <si>
    <t> 06.11.2010 04:37 </t>
  </si>
  <si>
    <t>14625</t>
  </si>
  <si>
    <t> -0.0468 </t>
  </si>
  <si>
    <t>IBVS 5960 </t>
  </si>
  <si>
    <t>2455786.6940 </t>
  </si>
  <si>
    <t> 13.08.2011 04:39 </t>
  </si>
  <si>
    <t>14912</t>
  </si>
  <si>
    <t> -0.0481 </t>
  </si>
  <si>
    <t> JAAVSO 40;975 </t>
  </si>
  <si>
    <t>2455867.6703 </t>
  </si>
  <si>
    <t> 02.11.2011 04:05 </t>
  </si>
  <si>
    <t>14995</t>
  </si>
  <si>
    <t>IBVS 6011 </t>
  </si>
  <si>
    <t>2456181.8182 </t>
  </si>
  <si>
    <t> 11.09.2012 07:38 </t>
  </si>
  <si>
    <t>15317</t>
  </si>
  <si>
    <t> -0.0492 </t>
  </si>
  <si>
    <t> JAAVSO 41;122 </t>
  </si>
  <si>
    <t>2456182.7945 </t>
  </si>
  <si>
    <t> 12.09.2012 07:04 </t>
  </si>
  <si>
    <t>15318</t>
  </si>
  <si>
    <t> -0.0485 </t>
  </si>
  <si>
    <t> R.Sabo </t>
  </si>
  <si>
    <t>2456226.6952 </t>
  </si>
  <si>
    <t> 26.10.2012 04:41 </t>
  </si>
  <si>
    <t>15363</t>
  </si>
  <si>
    <t> -0.0506 </t>
  </si>
  <si>
    <t>IBVS 6042 </t>
  </si>
  <si>
    <t>2456498.8932 </t>
  </si>
  <si>
    <t> 25.07.2013 09:26 </t>
  </si>
  <si>
    <t>15642</t>
  </si>
  <si>
    <t> -0.0500 </t>
  </si>
  <si>
    <t> JAAVSO 41;328 </t>
  </si>
  <si>
    <t>2456539.3807 </t>
  </si>
  <si>
    <t> 03.09.2013 21:08 </t>
  </si>
  <si>
    <t>15683.5</t>
  </si>
  <si>
    <t>BAVM 234 </t>
  </si>
  <si>
    <t>2456541.8199 </t>
  </si>
  <si>
    <t> 06.09.2013 07:40 </t>
  </si>
  <si>
    <t>15686</t>
  </si>
  <si>
    <t> -0.0505 </t>
  </si>
  <si>
    <t>2456560.3557 </t>
  </si>
  <si>
    <t> 24.09.2013 20:32 </t>
  </si>
  <si>
    <t>15705</t>
  </si>
  <si>
    <t> -0.0514 </t>
  </si>
  <si>
    <t> L.Corp </t>
  </si>
  <si>
    <t>2456876.4573 </t>
  </si>
  <si>
    <t> 06.08.2014 22:58 </t>
  </si>
  <si>
    <t>16029</t>
  </si>
  <si>
    <t>BAVM 238 </t>
  </si>
  <si>
    <t>2439033.449 </t>
  </si>
  <si>
    <t> 29.09.1965 22:46 </t>
  </si>
  <si>
    <t> 0.017 </t>
  </si>
  <si>
    <t>P </t>
  </si>
  <si>
    <t> K.Häussler </t>
  </si>
  <si>
    <t>2439056.383 </t>
  </si>
  <si>
    <t> 22.10.1965 21:11 </t>
  </si>
  <si>
    <t> 0.024 </t>
  </si>
  <si>
    <t>2439057.350 </t>
  </si>
  <si>
    <t> 23.10.1965 20:24 </t>
  </si>
  <si>
    <t> 0.016 </t>
  </si>
  <si>
    <t>2439387.600 </t>
  </si>
  <si>
    <t> 19.09.1966 02:24 </t>
  </si>
  <si>
    <t> 0.019 </t>
  </si>
  <si>
    <t>2447752.5091 </t>
  </si>
  <si>
    <t> 14.08.1989 00:13 </t>
  </si>
  <si>
    <t> -0.0196 </t>
  </si>
  <si>
    <t>2449712.517 </t>
  </si>
  <si>
    <t> 26.12.1994 00:24 </t>
  </si>
  <si>
    <t>2449901.801 </t>
  </si>
  <si>
    <t> 03.07.1995 07:13 </t>
  </si>
  <si>
    <t> -0.014 </t>
  </si>
  <si>
    <t>2449915.4504 </t>
  </si>
  <si>
    <t> 16.07.1995 22:48 </t>
  </si>
  <si>
    <t> -0.0232 </t>
  </si>
  <si>
    <t> L.Brat </t>
  </si>
  <si>
    <t>2449988.623 </t>
  </si>
  <si>
    <t> 28.09.1995 02:57 </t>
  </si>
  <si>
    <t>2450080.3282 </t>
  </si>
  <si>
    <t> 28.12.1995 19:52 </t>
  </si>
  <si>
    <t> -0.0248 </t>
  </si>
  <si>
    <t>2450305.698 </t>
  </si>
  <si>
    <t> 10.08.1996 04:45 </t>
  </si>
  <si>
    <t>2450349.591 </t>
  </si>
  <si>
    <t> 23.09.1996 02:11 </t>
  </si>
  <si>
    <t> -0.033 </t>
  </si>
  <si>
    <t>2450431.561 </t>
  </si>
  <si>
    <t> 14.12.1996 01:27 </t>
  </si>
  <si>
    <t>2450445.2262 </t>
  </si>
  <si>
    <t> 27.12.1996 17:25 </t>
  </si>
  <si>
    <t> -0.0079 </t>
  </si>
  <si>
    <t> M.Netolicky </t>
  </si>
  <si>
    <t>2450662.775 </t>
  </si>
  <si>
    <t> 02.08.1997 06:36 </t>
  </si>
  <si>
    <t>2450666.665 </t>
  </si>
  <si>
    <t> 06.08.1997 03:57 </t>
  </si>
  <si>
    <t> -0.034 </t>
  </si>
  <si>
    <t>2450668.620 </t>
  </si>
  <si>
    <t> 08.08.1997 02:52 </t>
  </si>
  <si>
    <t> -0.031 </t>
  </si>
  <si>
    <t>2451027.658 </t>
  </si>
  <si>
    <t> 02.08.1998 03:47 </t>
  </si>
  <si>
    <t>2451069.603 </t>
  </si>
  <si>
    <t> 13.09.1998 02:28 </t>
  </si>
  <si>
    <t>2451510.573 </t>
  </si>
  <si>
    <t> 28.11.1999 01:45 </t>
  </si>
  <si>
    <t>2451551.562 </t>
  </si>
  <si>
    <t> 08.01.2000 01:29 </t>
  </si>
  <si>
    <t>2451757.411 </t>
  </si>
  <si>
    <t> 31.07.2000 21:51 </t>
  </si>
  <si>
    <t> D.Motl </t>
  </si>
  <si>
    <t>OEJV 0074 </t>
  </si>
  <si>
    <t>2451757.420 </t>
  </si>
  <si>
    <t> 31.07.2000 22:04 </t>
  </si>
  <si>
    <t> L.Adamová </t>
  </si>
  <si>
    <t>2451757.423 </t>
  </si>
  <si>
    <t> 31.07.2000 22:09 </t>
  </si>
  <si>
    <t> D.Odvárková </t>
  </si>
  <si>
    <t>2451757.425 </t>
  </si>
  <si>
    <t> 31.07.2000 22:12 </t>
  </si>
  <si>
    <t>2451757.426 </t>
  </si>
  <si>
    <t> 31.07.2000 22:13 </t>
  </si>
  <si>
    <t> V.Nemcová </t>
  </si>
  <si>
    <t>2451798.3804 </t>
  </si>
  <si>
    <t> 10.09.2000 21:07 </t>
  </si>
  <si>
    <t> -0.0357 </t>
  </si>
  <si>
    <t>2452614.9680 </t>
  </si>
  <si>
    <t> 06.12.2002 11:13 </t>
  </si>
  <si>
    <t> -0.0403 </t>
  </si>
  <si>
    <t> Nakajima </t>
  </si>
  <si>
    <t>2452671.5628 </t>
  </si>
  <si>
    <t> 01.02.2003 01:30 </t>
  </si>
  <si>
    <t> -0.0314 </t>
  </si>
  <si>
    <t>2452874.488 </t>
  </si>
  <si>
    <t> 22.08.2003 23:42 </t>
  </si>
  <si>
    <t>2452877.418 </t>
  </si>
  <si>
    <t> 25.08.2003 22:01 </t>
  </si>
  <si>
    <t> -0.032 </t>
  </si>
  <si>
    <t>2452952.5335 </t>
  </si>
  <si>
    <t> 09.11.2003 00:48 </t>
  </si>
  <si>
    <t> -0.0386 </t>
  </si>
  <si>
    <t>2453233.514 </t>
  </si>
  <si>
    <t> 16.08.2004 00:20 </t>
  </si>
  <si>
    <t>2453540.8298 </t>
  </si>
  <si>
    <t> 19.06.2005 07:54 </t>
  </si>
  <si>
    <t>12610</t>
  </si>
  <si>
    <t> -0.0399 </t>
  </si>
  <si>
    <t>2454260.8344 </t>
  </si>
  <si>
    <t> 09.06.2007 08:01 </t>
  </si>
  <si>
    <t>13348</t>
  </si>
  <si>
    <t> -0.0413 </t>
  </si>
  <si>
    <t>2454424.2497 </t>
  </si>
  <si>
    <t> 19.11.2007 17:59 </t>
  </si>
  <si>
    <t>13515.5</t>
  </si>
  <si>
    <t> -0.0420 </t>
  </si>
  <si>
    <t> R.Ehrenberger </t>
  </si>
  <si>
    <t>OEJV 0094 </t>
  </si>
  <si>
    <t>2455450.1072 </t>
  </si>
  <si>
    <t> 10.09.2010 14:34 </t>
  </si>
  <si>
    <t>14567</t>
  </si>
  <si>
    <t>Rc</t>
  </si>
  <si>
    <t> K.Shiokawa </t>
  </si>
  <si>
    <t>2455813.0354 </t>
  </si>
  <si>
    <t> 08.09.2011 12:50 </t>
  </si>
  <si>
    <t>14939</t>
  </si>
  <si>
    <t> -0.0484 </t>
  </si>
  <si>
    <t>2455817.4263 </t>
  </si>
  <si>
    <t> 12.09.2011 22:13 </t>
  </si>
  <si>
    <t>14943.5</t>
  </si>
  <si>
    <t> -0.0478 </t>
  </si>
  <si>
    <t>2455851.5757 </t>
  </si>
  <si>
    <t> 17.10.2011 01:49 </t>
  </si>
  <si>
    <t>14978.5</t>
  </si>
  <si>
    <t>2456170.1107 </t>
  </si>
  <si>
    <t> 30.08.2012 14:39 </t>
  </si>
  <si>
    <t>15305</t>
  </si>
  <si>
    <t> -0.0493 </t>
  </si>
  <si>
    <t> H.Itoh </t>
  </si>
  <si>
    <t>2456560.357 </t>
  </si>
  <si>
    <t> 24.09.2013 20:34 </t>
  </si>
  <si>
    <t> -0.050 </t>
  </si>
  <si>
    <t> A.Paschke </t>
  </si>
  <si>
    <t>2456567.6741 </t>
  </si>
  <si>
    <t> 02.10.2013 04:10 </t>
  </si>
  <si>
    <t>15712.5</t>
  </si>
  <si>
    <t> -0.0502 </t>
  </si>
  <si>
    <t> B.Manske </t>
  </si>
  <si>
    <t>2456908.6515 </t>
  </si>
  <si>
    <t> 08.09.2014 03:38 </t>
  </si>
  <si>
    <t>16062</t>
  </si>
  <si>
    <t> -0.0512 </t>
  </si>
  <si>
    <t>2456927.6757 </t>
  </si>
  <si>
    <t> 27.09.2014 04:13 </t>
  </si>
  <si>
    <t>16081.5</t>
  </si>
  <si>
    <t> -0.0516 </t>
  </si>
  <si>
    <t>2457235.4809 </t>
  </si>
  <si>
    <t> 31.07.2015 23:32 </t>
  </si>
  <si>
    <t>16397</t>
  </si>
  <si>
    <t> -0.0538 </t>
  </si>
  <si>
    <t>BAVM 241 (=IBVS 6157) </t>
  </si>
  <si>
    <t>JAVSO 49, 108</t>
  </si>
  <si>
    <t>JAVSO 49, 256</t>
  </si>
  <si>
    <t>JAVSO 49, 106</t>
  </si>
  <si>
    <t>JBAV, 60</t>
  </si>
  <si>
    <t>JAVSO, 50, 133</t>
  </si>
  <si>
    <t>JAAVSO 51, 134</t>
  </si>
  <si>
    <t>JAAVSO52#1</t>
  </si>
  <si>
    <t xml:space="preserve">Mag </t>
  </si>
  <si>
    <t>Next ToM-P</t>
  </si>
  <si>
    <t>Next ToM-S</t>
  </si>
  <si>
    <t>10.20-11.00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</si>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</sst>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2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  <xf numFmtId="0" fontId="17" fillId="0" borderId="0"/>
  </cellStyleXfs>
  <cellXfs count="97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0" xfId="0" applyFo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8" applyFont="1" applyAlignment="1">
      <alignment horizontal="left" vertical="center"/>
    </xf>
    <xf numFmtId="0" fontId="12" fillId="0" borderId="0" xfId="8" applyFont="1" applyAlignment="1">
      <alignment horizontal="center" vertical="center"/>
    </xf>
    <xf numFmtId="0" fontId="12" fillId="0" borderId="0" xfId="8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12" fillId="0" borderId="0" xfId="9" applyFont="1" applyAlignment="1">
      <alignment horizontal="left" vertical="center"/>
    </xf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horizontal="left"/>
    </xf>
    <xf numFmtId="0" fontId="3" fillId="0" borderId="0" xfId="9" applyFont="1"/>
    <xf numFmtId="0" fontId="3" fillId="0" borderId="0" xfId="9" applyFont="1" applyAlignment="1">
      <alignment horizontal="center" wrapText="1"/>
    </xf>
    <xf numFmtId="0" fontId="3" fillId="0" borderId="0" xfId="9" applyFont="1" applyAlignment="1">
      <alignment horizontal="left" wrapText="1"/>
    </xf>
    <xf numFmtId="0" fontId="12" fillId="0" borderId="0" xfId="9" applyFont="1" applyAlignment="1">
      <alignment horizontal="center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center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6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  <xf numFmtId="0" fontId="0" fillId="0" borderId="12" xfId="0" applyBorder="1">
      <alignment vertical="top"/>
    </xf>
    <xf numFmtId="0" fontId="19" fillId="0" borderId="15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9" fillId="0" borderId="0" xfId="0" applyFont="1">
      <alignment vertical="top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22" fontId="20" fillId="0" borderId="18" xfId="0" applyNumberFormat="1" applyFont="1" applyBorder="1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Peg - O-C Diagr.</a:t>
            </a:r>
          </a:p>
        </c:rich>
      </c:tx>
      <c:layout>
        <c:manualLayout>
          <c:xMode val="edge"/>
          <c:yMode val="edge"/>
          <c:x val="0.3795623503266470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7582236527002"/>
          <c:y val="0.16037801878538768"/>
          <c:w val="0.84330961549514338"/>
          <c:h val="0.6415110846993182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Active!$H$21:$H$163</c:f>
              <c:numCache>
                <c:formatCode>General</c:formatCode>
                <c:ptCount val="143"/>
                <c:pt idx="0">
                  <c:v>9.9960000006831251E-3</c:v>
                </c:pt>
                <c:pt idx="1">
                  <c:v>1.7052900002454408E-2</c:v>
                </c:pt>
                <c:pt idx="2">
                  <c:v>8.4382999993977137E-3</c:v>
                </c:pt>
                <c:pt idx="3">
                  <c:v>1.289619999442948E-2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1E-49E9-9CEA-2873BC1371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Active!$I$21:$I$163</c:f>
              <c:numCache>
                <c:formatCode>General</c:formatCode>
                <c:ptCount val="143"/>
                <c:pt idx="5">
                  <c:v>-1.6810100001748651E-2</c:v>
                </c:pt>
                <c:pt idx="6">
                  <c:v>-1.8531200003053527E-2</c:v>
                </c:pt>
                <c:pt idx="7">
                  <c:v>-1.582540000526933E-2</c:v>
                </c:pt>
                <c:pt idx="8">
                  <c:v>-1.8111099998350255E-2</c:v>
                </c:pt>
                <c:pt idx="9">
                  <c:v>7.8073999975458719E-3</c:v>
                </c:pt>
                <c:pt idx="10">
                  <c:v>1.4192800001183059E-2</c:v>
                </c:pt>
                <c:pt idx="11">
                  <c:v>-1.0363999972469173E-3</c:v>
                </c:pt>
                <c:pt idx="12">
                  <c:v>-2.7765999984694645E-3</c:v>
                </c:pt>
                <c:pt idx="13">
                  <c:v>-3.3911999998963438E-3</c:v>
                </c:pt>
                <c:pt idx="14">
                  <c:v>-9.0057999987038784E-3</c:v>
                </c:pt>
                <c:pt idx="15">
                  <c:v>-2.8919999967911281E-3</c:v>
                </c:pt>
                <c:pt idx="16">
                  <c:v>-1.0906000024988316E-3</c:v>
                </c:pt>
                <c:pt idx="17">
                  <c:v>-1.3949400003184564E-2</c:v>
                </c:pt>
                <c:pt idx="18">
                  <c:v>-6.7932000019936822E-3</c:v>
                </c:pt>
                <c:pt idx="19">
                  <c:v>7.789999945089221E-4</c:v>
                </c:pt>
                <c:pt idx="20">
                  <c:v>1.2618000000657048E-2</c:v>
                </c:pt>
                <c:pt idx="21">
                  <c:v>1.6388799995183945E-2</c:v>
                </c:pt>
                <c:pt idx="22">
                  <c:v>2.2157999992487021E-3</c:v>
                </c:pt>
                <c:pt idx="25">
                  <c:v>-6.6536000013002194E-3</c:v>
                </c:pt>
                <c:pt idx="27">
                  <c:v>1.2173599992820527E-2</c:v>
                </c:pt>
                <c:pt idx="28">
                  <c:v>8.5589999944204465E-3</c:v>
                </c:pt>
                <c:pt idx="29">
                  <c:v>2.8713999927276745E-3</c:v>
                </c:pt>
                <c:pt idx="30">
                  <c:v>5.5895999976200983E-3</c:v>
                </c:pt>
                <c:pt idx="31">
                  <c:v>1.2360399996396154E-2</c:v>
                </c:pt>
                <c:pt idx="32">
                  <c:v>5.2825999955530278E-3</c:v>
                </c:pt>
                <c:pt idx="33">
                  <c:v>6.2825999993947335E-3</c:v>
                </c:pt>
                <c:pt idx="35">
                  <c:v>8.2825999998021871E-3</c:v>
                </c:pt>
                <c:pt idx="36">
                  <c:v>1.3282599997182842E-2</c:v>
                </c:pt>
                <c:pt idx="37">
                  <c:v>1.9282599998405203E-2</c:v>
                </c:pt>
                <c:pt idx="38">
                  <c:v>-2.7699999991455115E-3</c:v>
                </c:pt>
                <c:pt idx="39">
                  <c:v>6.6154000014648773E-3</c:v>
                </c:pt>
                <c:pt idx="40">
                  <c:v>1.0007999953813851E-3</c:v>
                </c:pt>
                <c:pt idx="41">
                  <c:v>1.9547999982023612E-3</c:v>
                </c:pt>
                <c:pt idx="42">
                  <c:v>2.0547999956761487E-3</c:v>
                </c:pt>
                <c:pt idx="43">
                  <c:v>-1.1968600003456231E-2</c:v>
                </c:pt>
                <c:pt idx="44">
                  <c:v>3.6718000046676025E-3</c:v>
                </c:pt>
                <c:pt idx="45">
                  <c:v>1.2442600003851112E-2</c:v>
                </c:pt>
                <c:pt idx="46">
                  <c:v>8.9369999986956827E-3</c:v>
                </c:pt>
                <c:pt idx="47">
                  <c:v>-8.5433999993256293E-3</c:v>
                </c:pt>
                <c:pt idx="48">
                  <c:v>1.2273999964236282E-3</c:v>
                </c:pt>
                <c:pt idx="49">
                  <c:v>5.9251999991829507E-3</c:v>
                </c:pt>
                <c:pt idx="50">
                  <c:v>5.8439999702386558E-4</c:v>
                </c:pt>
                <c:pt idx="51">
                  <c:v>1.535199999489123E-2</c:v>
                </c:pt>
                <c:pt idx="53">
                  <c:v>7.6525999975274317E-3</c:v>
                </c:pt>
                <c:pt idx="55">
                  <c:v>7.9075999965425581E-3</c:v>
                </c:pt>
                <c:pt idx="56">
                  <c:v>-1.74939999851631E-3</c:v>
                </c:pt>
                <c:pt idx="57">
                  <c:v>1.6624199997750111E-2</c:v>
                </c:pt>
                <c:pt idx="59">
                  <c:v>9.9640000044018961E-3</c:v>
                </c:pt>
                <c:pt idx="60">
                  <c:v>-2.4943999960669316E-3</c:v>
                </c:pt>
                <c:pt idx="61">
                  <c:v>1.2764000057359226E-3</c:v>
                </c:pt>
                <c:pt idx="62">
                  <c:v>1.3103600002068561E-2</c:v>
                </c:pt>
                <c:pt idx="63">
                  <c:v>6.6758000029949471E-3</c:v>
                </c:pt>
                <c:pt idx="64">
                  <c:v>-1.1234000048716553E-3</c:v>
                </c:pt>
                <c:pt idx="65">
                  <c:v>1.2063399997714441E-2</c:v>
                </c:pt>
                <c:pt idx="106">
                  <c:v>1.0848000019905157E-3</c:v>
                </c:pt>
                <c:pt idx="107">
                  <c:v>1.0848000019905157E-3</c:v>
                </c:pt>
                <c:pt idx="120">
                  <c:v>1.7070000030798838E-3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1E-49E9-9CEA-2873BC13716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Active!$J$21:$J$163</c:f>
              <c:numCache>
                <c:formatCode>General</c:formatCode>
                <c:ptCount val="143"/>
                <c:pt idx="23">
                  <c:v>2.4158000014722347E-3</c:v>
                </c:pt>
                <c:pt idx="24">
                  <c:v>2.5157999989460222E-3</c:v>
                </c:pt>
                <c:pt idx="26">
                  <c:v>8.8459999824408442E-4</c:v>
                </c:pt>
                <c:pt idx="34">
                  <c:v>6.7826000013155863E-3</c:v>
                </c:pt>
                <c:pt idx="52">
                  <c:v>6.1475999973481521E-3</c:v>
                </c:pt>
                <c:pt idx="54">
                  <c:v>5.0802000041585416E-3</c:v>
                </c:pt>
                <c:pt idx="58">
                  <c:v>2.3219799993967172E-2</c:v>
                </c:pt>
                <c:pt idx="85">
                  <c:v>1.4216000054148026E-3</c:v>
                </c:pt>
                <c:pt idx="86">
                  <c:v>-3.0659999974886887E-3</c:v>
                </c:pt>
                <c:pt idx="89">
                  <c:v>9.3419999757315964E-4</c:v>
                </c:pt>
                <c:pt idx="100">
                  <c:v>1.3883999999961816E-3</c:v>
                </c:pt>
                <c:pt idx="104">
                  <c:v>1.5253999954438768E-3</c:v>
                </c:pt>
                <c:pt idx="117">
                  <c:v>1.1209000003873371E-3</c:v>
                </c:pt>
                <c:pt idx="123">
                  <c:v>2.8766000032192096E-3</c:v>
                </c:pt>
                <c:pt idx="131">
                  <c:v>3.0379999952856451E-4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1E-49E9-9CEA-2873BC13716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Active!$F$21:$F$1627</c:f>
              <c:numCache>
                <c:formatCode>General</c:formatCode>
                <c:ptCount val="1607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  <c:pt idx="143">
                  <c:v>17948</c:v>
                </c:pt>
                <c:pt idx="144">
                  <c:v>18332</c:v>
                </c:pt>
                <c:pt idx="145">
                  <c:v>18360</c:v>
                </c:pt>
                <c:pt idx="146">
                  <c:v>18361</c:v>
                </c:pt>
                <c:pt idx="147">
                  <c:v>18404</c:v>
                </c:pt>
                <c:pt idx="148">
                  <c:v>18597</c:v>
                </c:pt>
                <c:pt idx="149">
                  <c:v>18635.5</c:v>
                </c:pt>
                <c:pt idx="150">
                  <c:v>18645</c:v>
                </c:pt>
                <c:pt idx="151">
                  <c:v>18677</c:v>
                </c:pt>
                <c:pt idx="152">
                  <c:v>18730</c:v>
                </c:pt>
                <c:pt idx="153">
                  <c:v>18739</c:v>
                </c:pt>
                <c:pt idx="154">
                  <c:v>19049</c:v>
                </c:pt>
                <c:pt idx="155">
                  <c:v>19143</c:v>
                </c:pt>
                <c:pt idx="156">
                  <c:v>19150</c:v>
                </c:pt>
                <c:pt idx="157">
                  <c:v>18361</c:v>
                </c:pt>
                <c:pt idx="158">
                  <c:v>19423</c:v>
                </c:pt>
                <c:pt idx="159">
                  <c:v>19504</c:v>
                </c:pt>
              </c:numCache>
            </c:numRef>
          </c:xVal>
          <c:yVal>
            <c:numRef>
              <c:f>Active!$K$21:$K$1627</c:f>
              <c:numCache>
                <c:formatCode>General</c:formatCode>
                <c:ptCount val="1607"/>
                <c:pt idx="71">
                  <c:v>-3.0399998649954796E-5</c:v>
                </c:pt>
                <c:pt idx="75">
                  <c:v>-1.850599997851532E-3</c:v>
                </c:pt>
                <c:pt idx="76">
                  <c:v>7.3026000027311966E-3</c:v>
                </c:pt>
                <c:pt idx="77">
                  <c:v>1.4657999927294441E-3</c:v>
                </c:pt>
                <c:pt idx="80">
                  <c:v>1.3080999924568459E-3</c:v>
                </c:pt>
                <c:pt idx="81">
                  <c:v>9.9779999436577782E-4</c:v>
                </c:pt>
                <c:pt idx="83">
                  <c:v>3.1242999975802377E-3</c:v>
                </c:pt>
                <c:pt idx="84">
                  <c:v>1.6939999986789189E-3</c:v>
                </c:pt>
                <c:pt idx="87">
                  <c:v>-4.9912000031326897E-3</c:v>
                </c:pt>
                <c:pt idx="90">
                  <c:v>2.7191999979550019E-3</c:v>
                </c:pt>
                <c:pt idx="91">
                  <c:v>2.6136999949812889E-3</c:v>
                </c:pt>
                <c:pt idx="92">
                  <c:v>1.8933999963337556E-3</c:v>
                </c:pt>
                <c:pt idx="97">
                  <c:v>1.0539999493630603E-4</c:v>
                </c:pt>
                <c:pt idx="98">
                  <c:v>1.446999995096121E-3</c:v>
                </c:pt>
                <c:pt idx="99">
                  <c:v>1.1754000006476417E-3</c:v>
                </c:pt>
                <c:pt idx="101">
                  <c:v>1.3180000023567118E-3</c:v>
                </c:pt>
                <c:pt idx="102">
                  <c:v>1.3729999918723479E-3</c:v>
                </c:pt>
                <c:pt idx="103">
                  <c:v>1.3217999949119985E-3</c:v>
                </c:pt>
                <c:pt idx="105">
                  <c:v>1.4749999972991645E-3</c:v>
                </c:pt>
                <c:pt idx="108">
                  <c:v>8.9060000027529895E-4</c:v>
                </c:pt>
                <c:pt idx="109">
                  <c:v>1.5248999989125878E-3</c:v>
                </c:pt>
                <c:pt idx="110">
                  <c:v>4.4139000019640662E-3</c:v>
                </c:pt>
                <c:pt idx="111">
                  <c:v>1.3729999991483055E-3</c:v>
                </c:pt>
                <c:pt idx="112">
                  <c:v>1.247000000148546E-3</c:v>
                </c:pt>
                <c:pt idx="113">
                  <c:v>1.3718000045628287E-3</c:v>
                </c:pt>
                <c:pt idx="114">
                  <c:v>2.0572000066749752E-3</c:v>
                </c:pt>
                <c:pt idx="115">
                  <c:v>1.0019999899668619E-4</c:v>
                </c:pt>
                <c:pt idx="116">
                  <c:v>1.6267999963019975E-3</c:v>
                </c:pt>
                <c:pt idx="118">
                  <c:v>1.284400001168251E-3</c:v>
                </c:pt>
                <c:pt idx="119">
                  <c:v>4.0699999954085797E-4</c:v>
                </c:pt>
                <c:pt idx="121">
                  <c:v>1.6974999962258153E-3</c:v>
                </c:pt>
                <c:pt idx="122">
                  <c:v>1.6974999962258153E-3</c:v>
                </c:pt>
                <c:pt idx="124">
                  <c:v>1.2373999925330281E-3</c:v>
                </c:pt>
                <c:pt idx="125">
                  <c:v>1.7947999949683435E-3</c:v>
                </c:pt>
                <c:pt idx="126">
                  <c:v>1.7947999949683435E-3</c:v>
                </c:pt>
                <c:pt idx="127">
                  <c:v>1.7947999949683435E-3</c:v>
                </c:pt>
                <c:pt idx="128">
                  <c:v>1.5100999953574501E-3</c:v>
                </c:pt>
                <c:pt idx="129">
                  <c:v>1.5100999953574501E-3</c:v>
                </c:pt>
                <c:pt idx="130">
                  <c:v>1.5100999953574501E-3</c:v>
                </c:pt>
                <c:pt idx="132">
                  <c:v>2.4599999960628338E-3</c:v>
                </c:pt>
                <c:pt idx="133">
                  <c:v>1.494199997978285E-3</c:v>
                </c:pt>
                <c:pt idx="134">
                  <c:v>1.4663999972981401E-3</c:v>
                </c:pt>
                <c:pt idx="135">
                  <c:v>1.3765999974566512E-3</c:v>
                </c:pt>
                <c:pt idx="136">
                  <c:v>1.2865000026067719E-3</c:v>
                </c:pt>
                <c:pt idx="137">
                  <c:v>2.1486999976332299E-3</c:v>
                </c:pt>
                <c:pt idx="138">
                  <c:v>1.7187999983434565E-3</c:v>
                </c:pt>
                <c:pt idx="139">
                  <c:v>2.672799993888475E-3</c:v>
                </c:pt>
                <c:pt idx="140">
                  <c:v>1.6345999974873848E-3</c:v>
                </c:pt>
                <c:pt idx="141">
                  <c:v>1.6493999937665649E-3</c:v>
                </c:pt>
                <c:pt idx="142">
                  <c:v>2.3759999967296608E-3</c:v>
                </c:pt>
                <c:pt idx="143">
                  <c:v>1.4172000010148622E-3</c:v>
                </c:pt>
                <c:pt idx="144">
                  <c:v>6.5280000126222149E-4</c:v>
                </c:pt>
                <c:pt idx="145">
                  <c:v>1.4440000013564713E-3</c:v>
                </c:pt>
                <c:pt idx="146">
                  <c:v>2.1294000034686178E-3</c:v>
                </c:pt>
                <c:pt idx="147">
                  <c:v>1.6016000008676201E-3</c:v>
                </c:pt>
                <c:pt idx="148">
                  <c:v>1.3837999940733425E-3</c:v>
                </c:pt>
                <c:pt idx="149">
                  <c:v>-7.8300006862264127E-5</c:v>
                </c:pt>
                <c:pt idx="150">
                  <c:v>1.2829999977839179E-3</c:v>
                </c:pt>
                <c:pt idx="151">
                  <c:v>1.5157999951043166E-3</c:v>
                </c:pt>
                <c:pt idx="152">
                  <c:v>1.4420000006793998E-3</c:v>
                </c:pt>
                <c:pt idx="153">
                  <c:v>1.3105999969411641E-3</c:v>
                </c:pt>
                <c:pt idx="154">
                  <c:v>1.1845999979414046E-3</c:v>
                </c:pt>
                <c:pt idx="155">
                  <c:v>9.1219999740133062E-4</c:v>
                </c:pt>
                <c:pt idx="156">
                  <c:v>1.3099999923724681E-3</c:v>
                </c:pt>
                <c:pt idx="157">
                  <c:v>1.9294000012450852E-3</c:v>
                </c:pt>
                <c:pt idx="158">
                  <c:v>1.1242000036872923E-3</c:v>
                </c:pt>
                <c:pt idx="159">
                  <c:v>1.2415999954100698E-3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1E-49E9-9CEA-2873BC13716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Active!$L$21:$L$163</c:f>
              <c:numCache>
                <c:formatCode>General</c:formatCode>
                <c:ptCount val="1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1E-49E9-9CEA-2873BC1371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Active!$M$21:$M$163</c:f>
              <c:numCache>
                <c:formatCode>General</c:formatCode>
                <c:ptCount val="1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1E-49E9-9CEA-2873BC1371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Active!$F$21:$F$1600</c:f>
              <c:numCache>
                <c:formatCode>General</c:formatCode>
                <c:ptCount val="1580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  <c:pt idx="143">
                  <c:v>17948</c:v>
                </c:pt>
                <c:pt idx="144">
                  <c:v>18332</c:v>
                </c:pt>
                <c:pt idx="145">
                  <c:v>18360</c:v>
                </c:pt>
                <c:pt idx="146">
                  <c:v>18361</c:v>
                </c:pt>
                <c:pt idx="147">
                  <c:v>18404</c:v>
                </c:pt>
                <c:pt idx="148">
                  <c:v>18597</c:v>
                </c:pt>
                <c:pt idx="149">
                  <c:v>18635.5</c:v>
                </c:pt>
                <c:pt idx="150">
                  <c:v>18645</c:v>
                </c:pt>
                <c:pt idx="151">
                  <c:v>18677</c:v>
                </c:pt>
                <c:pt idx="152">
                  <c:v>18730</c:v>
                </c:pt>
                <c:pt idx="153">
                  <c:v>18739</c:v>
                </c:pt>
                <c:pt idx="154">
                  <c:v>19049</c:v>
                </c:pt>
                <c:pt idx="155">
                  <c:v>19143</c:v>
                </c:pt>
                <c:pt idx="156">
                  <c:v>19150</c:v>
                </c:pt>
                <c:pt idx="157">
                  <c:v>18361</c:v>
                </c:pt>
                <c:pt idx="158">
                  <c:v>19423</c:v>
                </c:pt>
                <c:pt idx="159">
                  <c:v>19504</c:v>
                </c:pt>
              </c:numCache>
            </c:numRef>
          </c:xVal>
          <c:yVal>
            <c:numRef>
              <c:f>Active!$N$21:$N$1600</c:f>
              <c:numCache>
                <c:formatCode>General</c:formatCode>
                <c:ptCount val="1580"/>
                <c:pt idx="87">
                  <c:v>-4.9912000031326897E-3</c:v>
                </c:pt>
                <c:pt idx="91">
                  <c:v>2.6136999949812889E-3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1E-49E9-9CEA-2873BC1371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Active!$O$21:$O$163</c:f>
              <c:numCache>
                <c:formatCode>General</c:formatCode>
                <c:ptCount val="143"/>
                <c:pt idx="0">
                  <c:v>7.7567956151007771E-3</c:v>
                </c:pt>
                <c:pt idx="1">
                  <c:v>7.7488244889794685E-3</c:v>
                </c:pt>
                <c:pt idx="2">
                  <c:v>7.7484852921232425E-3</c:v>
                </c:pt>
                <c:pt idx="3">
                  <c:v>7.63366715629078E-3</c:v>
                </c:pt>
                <c:pt idx="4">
                  <c:v>6.9902107200302717E-3</c:v>
                </c:pt>
                <c:pt idx="5">
                  <c:v>5.8644163542165518E-3</c:v>
                </c:pt>
                <c:pt idx="6">
                  <c:v>5.7256848400201637E-3</c:v>
                </c:pt>
                <c:pt idx="7">
                  <c:v>5.4889254343744951E-3</c:v>
                </c:pt>
                <c:pt idx="8">
                  <c:v>5.4607720953077461E-3</c:v>
                </c:pt>
                <c:pt idx="9">
                  <c:v>4.9784341657545337E-3</c:v>
                </c:pt>
                <c:pt idx="10">
                  <c:v>4.9780949688983086E-3</c:v>
                </c:pt>
                <c:pt idx="11">
                  <c:v>4.9774165751858565E-3</c:v>
                </c:pt>
                <c:pt idx="12">
                  <c:v>4.9648662915054986E-3</c:v>
                </c:pt>
                <c:pt idx="13">
                  <c:v>4.9645270946492726E-3</c:v>
                </c:pt>
                <c:pt idx="14">
                  <c:v>4.9641878977930466E-3</c:v>
                </c:pt>
                <c:pt idx="15">
                  <c:v>4.9482456455504304E-3</c:v>
                </c:pt>
                <c:pt idx="16">
                  <c:v>4.9343385744451684E-3</c:v>
                </c:pt>
                <c:pt idx="17">
                  <c:v>4.8400418484143724E-3</c:v>
                </c:pt>
                <c:pt idx="18">
                  <c:v>4.8390242578456952E-3</c:v>
                </c:pt>
                <c:pt idx="19">
                  <c:v>4.8244387930279813E-3</c:v>
                </c:pt>
                <c:pt idx="20">
                  <c:v>4.7277676890036032E-3</c:v>
                </c:pt>
                <c:pt idx="21">
                  <c:v>4.7270892952911512E-3</c:v>
                </c:pt>
                <c:pt idx="22">
                  <c:v>4.7253933110100229E-3</c:v>
                </c:pt>
                <c:pt idx="23">
                  <c:v>4.7253933110100229E-3</c:v>
                </c:pt>
                <c:pt idx="24">
                  <c:v>4.7253933110100229E-3</c:v>
                </c:pt>
                <c:pt idx="25">
                  <c:v>4.712164633617213E-3</c:v>
                </c:pt>
                <c:pt idx="26">
                  <c:v>4.5992120804939918E-3</c:v>
                </c:pt>
                <c:pt idx="27">
                  <c:v>4.5873401905260867E-3</c:v>
                </c:pt>
                <c:pt idx="28">
                  <c:v>4.5870009936698607E-3</c:v>
                </c:pt>
                <c:pt idx="29">
                  <c:v>4.5849658125325047E-3</c:v>
                </c:pt>
                <c:pt idx="30">
                  <c:v>4.5737723162770508E-3</c:v>
                </c:pt>
                <c:pt idx="31">
                  <c:v>4.5730939225645988E-3</c:v>
                </c:pt>
                <c:pt idx="32">
                  <c:v>4.4737092436904144E-3</c:v>
                </c:pt>
                <c:pt idx="33">
                  <c:v>4.4737092436904144E-3</c:v>
                </c:pt>
                <c:pt idx="34">
                  <c:v>4.4737092436904144E-3</c:v>
                </c:pt>
                <c:pt idx="35">
                  <c:v>4.4737092436904144E-3</c:v>
                </c:pt>
                <c:pt idx="36">
                  <c:v>4.4737092436904144E-3</c:v>
                </c:pt>
                <c:pt idx="37">
                  <c:v>4.4737092436904144E-3</c:v>
                </c:pt>
                <c:pt idx="38">
                  <c:v>4.4631941411474117E-3</c:v>
                </c:pt>
                <c:pt idx="39">
                  <c:v>4.4628549442911856E-3</c:v>
                </c:pt>
                <c:pt idx="40">
                  <c:v>4.4625157474349596E-3</c:v>
                </c:pt>
                <c:pt idx="41">
                  <c:v>4.4591237788727013E-3</c:v>
                </c:pt>
                <c:pt idx="42">
                  <c:v>4.4591237788727013E-3</c:v>
                </c:pt>
                <c:pt idx="43">
                  <c:v>4.4492870700421506E-3</c:v>
                </c:pt>
                <c:pt idx="44">
                  <c:v>4.3387088949125106E-3</c:v>
                </c:pt>
                <c:pt idx="45">
                  <c:v>4.3380305012000586E-3</c:v>
                </c:pt>
                <c:pt idx="46">
                  <c:v>4.2240603575081611E-3</c:v>
                </c:pt>
                <c:pt idx="47">
                  <c:v>4.1989597901474452E-3</c:v>
                </c:pt>
                <c:pt idx="48">
                  <c:v>4.1982813964349941E-3</c:v>
                </c:pt>
                <c:pt idx="49">
                  <c:v>4.195907018441412E-3</c:v>
                </c:pt>
                <c:pt idx="50">
                  <c:v>4.0439468268522148E-3</c:v>
                </c:pt>
                <c:pt idx="51">
                  <c:v>3.9781426367443921E-3</c:v>
                </c:pt>
                <c:pt idx="52">
                  <c:v>3.9733938807572297E-3</c:v>
                </c:pt>
                <c:pt idx="53">
                  <c:v>3.9479541165402888E-3</c:v>
                </c:pt>
                <c:pt idx="54">
                  <c:v>3.9160696120550554E-3</c:v>
                </c:pt>
                <c:pt idx="55">
                  <c:v>3.8377151382668752E-3</c:v>
                </c:pt>
                <c:pt idx="56">
                  <c:v>3.8224512797367105E-3</c:v>
                </c:pt>
                <c:pt idx="57">
                  <c:v>3.7939587438137359E-3</c:v>
                </c:pt>
                <c:pt idx="58">
                  <c:v>3.7892099878265736E-3</c:v>
                </c:pt>
                <c:pt idx="59">
                  <c:v>3.7135690888882005E-3</c:v>
                </c:pt>
                <c:pt idx="60">
                  <c:v>3.7122123014632969E-3</c:v>
                </c:pt>
                <c:pt idx="61">
                  <c:v>3.7115339077508453E-3</c:v>
                </c:pt>
                <c:pt idx="62">
                  <c:v>3.5867094646597187E-3</c:v>
                </c:pt>
                <c:pt idx="63">
                  <c:v>3.5721239998420056E-3</c:v>
                </c:pt>
                <c:pt idx="64">
                  <c:v>3.4188070208279048E-3</c:v>
                </c:pt>
                <c:pt idx="65">
                  <c:v>3.4045607528664173E-3</c:v>
                </c:pt>
                <c:pt idx="66">
                  <c:v>3.332990216202755E-3</c:v>
                </c:pt>
                <c:pt idx="67">
                  <c:v>3.332990216202755E-3</c:v>
                </c:pt>
                <c:pt idx="68">
                  <c:v>3.332990216202755E-3</c:v>
                </c:pt>
                <c:pt idx="69">
                  <c:v>3.332990216202755E-3</c:v>
                </c:pt>
                <c:pt idx="70">
                  <c:v>3.332990216202755E-3</c:v>
                </c:pt>
                <c:pt idx="71">
                  <c:v>3.3187439482412679E-3</c:v>
                </c:pt>
                <c:pt idx="72">
                  <c:v>3.2597236952579636E-3</c:v>
                </c:pt>
                <c:pt idx="73">
                  <c:v>3.1803516309011058E-3</c:v>
                </c:pt>
                <c:pt idx="74">
                  <c:v>3.1369344333041921E-3</c:v>
                </c:pt>
                <c:pt idx="75">
                  <c:v>3.0348361795802005E-3</c:v>
                </c:pt>
                <c:pt idx="76">
                  <c:v>3.015162761919099E-3</c:v>
                </c:pt>
                <c:pt idx="77">
                  <c:v>2.9446098158241139E-3</c:v>
                </c:pt>
                <c:pt idx="78">
                  <c:v>2.9446098158241139E-3</c:v>
                </c:pt>
                <c:pt idx="79">
                  <c:v>2.9435922252554368E-3</c:v>
                </c:pt>
                <c:pt idx="80">
                  <c:v>2.9362994928465802E-3</c:v>
                </c:pt>
                <c:pt idx="81">
                  <c:v>2.9174740673260429E-3</c:v>
                </c:pt>
                <c:pt idx="82">
                  <c:v>2.8197853727329877E-3</c:v>
                </c:pt>
                <c:pt idx="83">
                  <c:v>2.7996031597875472E-3</c:v>
                </c:pt>
                <c:pt idx="84">
                  <c:v>2.7129383630218329E-3</c:v>
                </c:pt>
                <c:pt idx="85">
                  <c:v>2.6810538585365995E-3</c:v>
                </c:pt>
                <c:pt idx="86">
                  <c:v>2.6790186773992444E-3</c:v>
                </c:pt>
                <c:pt idx="87">
                  <c:v>2.6240687866906504E-3</c:v>
                </c:pt>
                <c:pt idx="88">
                  <c:v>2.5714932739756384E-3</c:v>
                </c:pt>
                <c:pt idx="89">
                  <c:v>2.5558902185892473E-3</c:v>
                </c:pt>
                <c:pt idx="90">
                  <c:v>2.4626110831271284E-3</c:v>
                </c:pt>
                <c:pt idx="91">
                  <c:v>2.4057956097092922E-3</c:v>
                </c:pt>
                <c:pt idx="92">
                  <c:v>2.4039300270000501E-3</c:v>
                </c:pt>
                <c:pt idx="93">
                  <c:v>2.3773030737863181E-3</c:v>
                </c:pt>
                <c:pt idx="94">
                  <c:v>2.3767942785019791E-3</c:v>
                </c:pt>
                <c:pt idx="95">
                  <c:v>2.3713671288023647E-3</c:v>
                </c:pt>
                <c:pt idx="96">
                  <c:v>2.3449097740167457E-3</c:v>
                </c:pt>
                <c:pt idx="97">
                  <c:v>2.3089549072568012E-3</c:v>
                </c:pt>
                <c:pt idx="98">
                  <c:v>2.307598119831898E-3</c:v>
                </c:pt>
                <c:pt idx="99">
                  <c:v>2.2919950644455069E-3</c:v>
                </c:pt>
                <c:pt idx="100">
                  <c:v>2.2597713631040475E-3</c:v>
                </c:pt>
                <c:pt idx="101">
                  <c:v>2.1837912673094489E-3</c:v>
                </c:pt>
                <c:pt idx="102">
                  <c:v>2.0735522890360358E-3</c:v>
                </c:pt>
                <c:pt idx="103">
                  <c:v>2.049130115387772E-3</c:v>
                </c:pt>
                <c:pt idx="104">
                  <c:v>2.0375974222760912E-3</c:v>
                </c:pt>
                <c:pt idx="105">
                  <c:v>2.0294566977266705E-3</c:v>
                </c:pt>
                <c:pt idx="106">
                  <c:v>1.9321071999898404E-3</c:v>
                </c:pt>
                <c:pt idx="107">
                  <c:v>1.9321071999898404E-3</c:v>
                </c:pt>
                <c:pt idx="108">
                  <c:v>1.9229488848717417E-3</c:v>
                </c:pt>
                <c:pt idx="109">
                  <c:v>1.9214224990187255E-3</c:v>
                </c:pt>
                <c:pt idx="110">
                  <c:v>1.9095506090508188E-3</c:v>
                </c:pt>
                <c:pt idx="111">
                  <c:v>1.9039538609230923E-3</c:v>
                </c:pt>
                <c:pt idx="112">
                  <c:v>1.7988028354930666E-3</c:v>
                </c:pt>
                <c:pt idx="113">
                  <c:v>1.7947324732183563E-3</c:v>
                </c:pt>
                <c:pt idx="114">
                  <c:v>1.7943932763621303E-3</c:v>
                </c:pt>
                <c:pt idx="115">
                  <c:v>1.7791294178319652E-3</c:v>
                </c:pt>
                <c:pt idx="116">
                  <c:v>1.6844934949449431E-3</c:v>
                </c:pt>
                <c:pt idx="117">
                  <c:v>1.670416825411569E-3</c:v>
                </c:pt>
                <c:pt idx="118">
                  <c:v>1.669568833271004E-3</c:v>
                </c:pt>
                <c:pt idx="119">
                  <c:v>1.6631240930027125E-3</c:v>
                </c:pt>
                <c:pt idx="120">
                  <c:v>1.6631240930027125E-3</c:v>
                </c:pt>
                <c:pt idx="121">
                  <c:v>1.6605801165810183E-3</c:v>
                </c:pt>
                <c:pt idx="122">
                  <c:v>1.6605801165810183E-3</c:v>
                </c:pt>
                <c:pt idx="123">
                  <c:v>1.5532243115855245E-3</c:v>
                </c:pt>
                <c:pt idx="124">
                  <c:v>1.5525459178730725E-3</c:v>
                </c:pt>
                <c:pt idx="125">
                  <c:v>1.5420308153300706E-3</c:v>
                </c:pt>
                <c:pt idx="126">
                  <c:v>1.5420308153300706E-3</c:v>
                </c:pt>
                <c:pt idx="127">
                  <c:v>1.5420308153300706E-3</c:v>
                </c:pt>
                <c:pt idx="128">
                  <c:v>1.5354164766336652E-3</c:v>
                </c:pt>
                <c:pt idx="129">
                  <c:v>1.5354164766336652E-3</c:v>
                </c:pt>
                <c:pt idx="130">
                  <c:v>1.5354164766336652E-3</c:v>
                </c:pt>
                <c:pt idx="131">
                  <c:v>1.4283998684943983E-3</c:v>
                </c:pt>
                <c:pt idx="132">
                  <c:v>1.4273822779257202E-3</c:v>
                </c:pt>
                <c:pt idx="133">
                  <c:v>1.4026209074212304E-3</c:v>
                </c:pt>
                <c:pt idx="134">
                  <c:v>1.3880354426035173E-3</c:v>
                </c:pt>
                <c:pt idx="135">
                  <c:v>1.383625883472581E-3</c:v>
                </c:pt>
                <c:pt idx="136">
                  <c:v>1.3095113703872245E-3</c:v>
                </c:pt>
                <c:pt idx="137">
                  <c:v>1.2949259055695115E-3</c:v>
                </c:pt>
                <c:pt idx="138">
                  <c:v>1.1824821477306301E-3</c:v>
                </c:pt>
                <c:pt idx="139">
                  <c:v>1.1790901791683709E-3</c:v>
                </c:pt>
                <c:pt idx="140">
                  <c:v>1.1224443041786478E-3</c:v>
                </c:pt>
                <c:pt idx="141">
                  <c:v>9.9965504222487671E-4</c:v>
                </c:pt>
                <c:pt idx="142">
                  <c:v>9.050191193378538E-4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1E-49E9-9CEA-2873BC13716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Active!$F$21:$F$1630</c:f>
              <c:numCache>
                <c:formatCode>General</c:formatCode>
                <c:ptCount val="1610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  <c:pt idx="143">
                  <c:v>17948</c:v>
                </c:pt>
                <c:pt idx="144">
                  <c:v>18332</c:v>
                </c:pt>
                <c:pt idx="145">
                  <c:v>18360</c:v>
                </c:pt>
                <c:pt idx="146">
                  <c:v>18361</c:v>
                </c:pt>
                <c:pt idx="147">
                  <c:v>18404</c:v>
                </c:pt>
                <c:pt idx="148">
                  <c:v>18597</c:v>
                </c:pt>
                <c:pt idx="149">
                  <c:v>18635.5</c:v>
                </c:pt>
                <c:pt idx="150">
                  <c:v>18645</c:v>
                </c:pt>
                <c:pt idx="151">
                  <c:v>18677</c:v>
                </c:pt>
                <c:pt idx="152">
                  <c:v>18730</c:v>
                </c:pt>
                <c:pt idx="153">
                  <c:v>18739</c:v>
                </c:pt>
                <c:pt idx="154">
                  <c:v>19049</c:v>
                </c:pt>
                <c:pt idx="155">
                  <c:v>19143</c:v>
                </c:pt>
                <c:pt idx="156">
                  <c:v>19150</c:v>
                </c:pt>
                <c:pt idx="157">
                  <c:v>18361</c:v>
                </c:pt>
                <c:pt idx="158">
                  <c:v>19423</c:v>
                </c:pt>
                <c:pt idx="159">
                  <c:v>19504</c:v>
                </c:pt>
              </c:numCache>
            </c:numRef>
          </c:xVal>
          <c:yVal>
            <c:numRef>
              <c:f>Active!$U$21:$U$1630</c:f>
              <c:numCache>
                <c:formatCode>General</c:formatCode>
                <c:ptCount val="1610"/>
                <c:pt idx="66">
                  <c:v>-2.8297800003201701E-2</c:v>
                </c:pt>
                <c:pt idx="67">
                  <c:v>-1.9297800005006138E-2</c:v>
                </c:pt>
                <c:pt idx="68">
                  <c:v>-1.6497800002980512E-2</c:v>
                </c:pt>
                <c:pt idx="69">
                  <c:v>-1.5097800001967698E-2</c:v>
                </c:pt>
                <c:pt idx="70">
                  <c:v>-1.3697800000954885E-2</c:v>
                </c:pt>
                <c:pt idx="72">
                  <c:v>0.13735579999774927</c:v>
                </c:pt>
                <c:pt idx="73">
                  <c:v>-9.9362799999653362E-2</c:v>
                </c:pt>
                <c:pt idx="74">
                  <c:v>-4.2440000033820979E-3</c:v>
                </c:pt>
                <c:pt idx="78">
                  <c:v>-3.3933300001081079E-2</c:v>
                </c:pt>
                <c:pt idx="79">
                  <c:v>-3.148700000019744E-2</c:v>
                </c:pt>
                <c:pt idx="82">
                  <c:v>-3.5910500002501067E-2</c:v>
                </c:pt>
                <c:pt idx="88">
                  <c:v>-0.16179330000159098</c:v>
                </c:pt>
                <c:pt idx="93">
                  <c:v>5.7668949993967544E-2</c:v>
                </c:pt>
                <c:pt idx="94">
                  <c:v>-0.16500790000281995</c:v>
                </c:pt>
                <c:pt idx="95">
                  <c:v>0.10586569999577478</c:v>
                </c:pt>
                <c:pt idx="96">
                  <c:v>-2.1620500003336929E-2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1E-49E9-9CEA-2873BC137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16880"/>
        <c:axId val="1"/>
      </c:scatterChart>
      <c:valAx>
        <c:axId val="75011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73996589842332"/>
              <c:y val="0.86163786130507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38442822384428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168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88336494434544"/>
          <c:y val="0.9088076726258274"/>
          <c:w val="0.718248634979021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Peg - O-C Diagr.</a:t>
            </a:r>
          </a:p>
        </c:rich>
      </c:tx>
      <c:layout>
        <c:manualLayout>
          <c:xMode val="edge"/>
          <c:yMode val="edge"/>
          <c:x val="0.380261248185776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04547653604257"/>
          <c:y val="0.16405466558059553"/>
          <c:w val="0.83551040154813738"/>
          <c:h val="0.6384544878598638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Active!$H$21:$H$163</c:f>
              <c:numCache>
                <c:formatCode>General</c:formatCode>
                <c:ptCount val="143"/>
                <c:pt idx="0">
                  <c:v>9.9960000006831251E-3</c:v>
                </c:pt>
                <c:pt idx="1">
                  <c:v>1.7052900002454408E-2</c:v>
                </c:pt>
                <c:pt idx="2">
                  <c:v>8.4382999993977137E-3</c:v>
                </c:pt>
                <c:pt idx="3">
                  <c:v>1.289619999442948E-2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A3-4A28-A9C6-6D9204F24B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Active!$I$21:$I$163</c:f>
              <c:numCache>
                <c:formatCode>General</c:formatCode>
                <c:ptCount val="143"/>
                <c:pt idx="5">
                  <c:v>-1.6810100001748651E-2</c:v>
                </c:pt>
                <c:pt idx="6">
                  <c:v>-1.8531200003053527E-2</c:v>
                </c:pt>
                <c:pt idx="7">
                  <c:v>-1.582540000526933E-2</c:v>
                </c:pt>
                <c:pt idx="8">
                  <c:v>-1.8111099998350255E-2</c:v>
                </c:pt>
                <c:pt idx="9">
                  <c:v>7.8073999975458719E-3</c:v>
                </c:pt>
                <c:pt idx="10">
                  <c:v>1.4192800001183059E-2</c:v>
                </c:pt>
                <c:pt idx="11">
                  <c:v>-1.0363999972469173E-3</c:v>
                </c:pt>
                <c:pt idx="12">
                  <c:v>-2.7765999984694645E-3</c:v>
                </c:pt>
                <c:pt idx="13">
                  <c:v>-3.3911999998963438E-3</c:v>
                </c:pt>
                <c:pt idx="14">
                  <c:v>-9.0057999987038784E-3</c:v>
                </c:pt>
                <c:pt idx="15">
                  <c:v>-2.8919999967911281E-3</c:v>
                </c:pt>
                <c:pt idx="16">
                  <c:v>-1.0906000024988316E-3</c:v>
                </c:pt>
                <c:pt idx="17">
                  <c:v>-1.3949400003184564E-2</c:v>
                </c:pt>
                <c:pt idx="18">
                  <c:v>-6.7932000019936822E-3</c:v>
                </c:pt>
                <c:pt idx="19">
                  <c:v>7.789999945089221E-4</c:v>
                </c:pt>
                <c:pt idx="20">
                  <c:v>1.2618000000657048E-2</c:v>
                </c:pt>
                <c:pt idx="21">
                  <c:v>1.6388799995183945E-2</c:v>
                </c:pt>
                <c:pt idx="22">
                  <c:v>2.2157999992487021E-3</c:v>
                </c:pt>
                <c:pt idx="25">
                  <c:v>-6.6536000013002194E-3</c:v>
                </c:pt>
                <c:pt idx="27">
                  <c:v>1.2173599992820527E-2</c:v>
                </c:pt>
                <c:pt idx="28">
                  <c:v>8.5589999944204465E-3</c:v>
                </c:pt>
                <c:pt idx="29">
                  <c:v>2.8713999927276745E-3</c:v>
                </c:pt>
                <c:pt idx="30">
                  <c:v>5.5895999976200983E-3</c:v>
                </c:pt>
                <c:pt idx="31">
                  <c:v>1.2360399996396154E-2</c:v>
                </c:pt>
                <c:pt idx="32">
                  <c:v>5.2825999955530278E-3</c:v>
                </c:pt>
                <c:pt idx="33">
                  <c:v>6.2825999993947335E-3</c:v>
                </c:pt>
                <c:pt idx="35">
                  <c:v>8.2825999998021871E-3</c:v>
                </c:pt>
                <c:pt idx="36">
                  <c:v>1.3282599997182842E-2</c:v>
                </c:pt>
                <c:pt idx="37">
                  <c:v>1.9282599998405203E-2</c:v>
                </c:pt>
                <c:pt idx="38">
                  <c:v>-2.7699999991455115E-3</c:v>
                </c:pt>
                <c:pt idx="39">
                  <c:v>6.6154000014648773E-3</c:v>
                </c:pt>
                <c:pt idx="40">
                  <c:v>1.0007999953813851E-3</c:v>
                </c:pt>
                <c:pt idx="41">
                  <c:v>1.9547999982023612E-3</c:v>
                </c:pt>
                <c:pt idx="42">
                  <c:v>2.0547999956761487E-3</c:v>
                </c:pt>
                <c:pt idx="43">
                  <c:v>-1.1968600003456231E-2</c:v>
                </c:pt>
                <c:pt idx="44">
                  <c:v>3.6718000046676025E-3</c:v>
                </c:pt>
                <c:pt idx="45">
                  <c:v>1.2442600003851112E-2</c:v>
                </c:pt>
                <c:pt idx="46">
                  <c:v>8.9369999986956827E-3</c:v>
                </c:pt>
                <c:pt idx="47">
                  <c:v>-8.5433999993256293E-3</c:v>
                </c:pt>
                <c:pt idx="48">
                  <c:v>1.2273999964236282E-3</c:v>
                </c:pt>
                <c:pt idx="49">
                  <c:v>5.9251999991829507E-3</c:v>
                </c:pt>
                <c:pt idx="50">
                  <c:v>5.8439999702386558E-4</c:v>
                </c:pt>
                <c:pt idx="51">
                  <c:v>1.535199999489123E-2</c:v>
                </c:pt>
                <c:pt idx="53">
                  <c:v>7.6525999975274317E-3</c:v>
                </c:pt>
                <c:pt idx="55">
                  <c:v>7.9075999965425581E-3</c:v>
                </c:pt>
                <c:pt idx="56">
                  <c:v>-1.74939999851631E-3</c:v>
                </c:pt>
                <c:pt idx="57">
                  <c:v>1.6624199997750111E-2</c:v>
                </c:pt>
                <c:pt idx="59">
                  <c:v>9.9640000044018961E-3</c:v>
                </c:pt>
                <c:pt idx="60">
                  <c:v>-2.4943999960669316E-3</c:v>
                </c:pt>
                <c:pt idx="61">
                  <c:v>1.2764000057359226E-3</c:v>
                </c:pt>
                <c:pt idx="62">
                  <c:v>1.3103600002068561E-2</c:v>
                </c:pt>
                <c:pt idx="63">
                  <c:v>6.6758000029949471E-3</c:v>
                </c:pt>
                <c:pt idx="64">
                  <c:v>-1.1234000048716553E-3</c:v>
                </c:pt>
                <c:pt idx="65">
                  <c:v>1.2063399997714441E-2</c:v>
                </c:pt>
                <c:pt idx="106">
                  <c:v>1.0848000019905157E-3</c:v>
                </c:pt>
                <c:pt idx="107">
                  <c:v>1.0848000019905157E-3</c:v>
                </c:pt>
                <c:pt idx="120">
                  <c:v>1.7070000030798838E-3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A3-4A28-A9C6-6D9204F24B9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Active!$J$21:$J$163</c:f>
              <c:numCache>
                <c:formatCode>General</c:formatCode>
                <c:ptCount val="143"/>
                <c:pt idx="23">
                  <c:v>2.4158000014722347E-3</c:v>
                </c:pt>
                <c:pt idx="24">
                  <c:v>2.5157999989460222E-3</c:v>
                </c:pt>
                <c:pt idx="26">
                  <c:v>8.8459999824408442E-4</c:v>
                </c:pt>
                <c:pt idx="34">
                  <c:v>6.7826000013155863E-3</c:v>
                </c:pt>
                <c:pt idx="52">
                  <c:v>6.1475999973481521E-3</c:v>
                </c:pt>
                <c:pt idx="54">
                  <c:v>5.0802000041585416E-3</c:v>
                </c:pt>
                <c:pt idx="58">
                  <c:v>2.3219799993967172E-2</c:v>
                </c:pt>
                <c:pt idx="85">
                  <c:v>1.4216000054148026E-3</c:v>
                </c:pt>
                <c:pt idx="86">
                  <c:v>-3.0659999974886887E-3</c:v>
                </c:pt>
                <c:pt idx="89">
                  <c:v>9.3419999757315964E-4</c:v>
                </c:pt>
                <c:pt idx="100">
                  <c:v>1.3883999999961816E-3</c:v>
                </c:pt>
                <c:pt idx="104">
                  <c:v>1.5253999954438768E-3</c:v>
                </c:pt>
                <c:pt idx="117">
                  <c:v>1.1209000003873371E-3</c:v>
                </c:pt>
                <c:pt idx="123">
                  <c:v>2.8766000032192096E-3</c:v>
                </c:pt>
                <c:pt idx="131">
                  <c:v>3.0379999952856451E-4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A3-4A28-A9C6-6D9204F24B9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Active!$F$21:$F$1600</c:f>
              <c:numCache>
                <c:formatCode>General</c:formatCode>
                <c:ptCount val="1580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  <c:pt idx="143">
                  <c:v>17948</c:v>
                </c:pt>
                <c:pt idx="144">
                  <c:v>18332</c:v>
                </c:pt>
                <c:pt idx="145">
                  <c:v>18360</c:v>
                </c:pt>
                <c:pt idx="146">
                  <c:v>18361</c:v>
                </c:pt>
                <c:pt idx="147">
                  <c:v>18404</c:v>
                </c:pt>
                <c:pt idx="148">
                  <c:v>18597</c:v>
                </c:pt>
                <c:pt idx="149">
                  <c:v>18635.5</c:v>
                </c:pt>
                <c:pt idx="150">
                  <c:v>18645</c:v>
                </c:pt>
                <c:pt idx="151">
                  <c:v>18677</c:v>
                </c:pt>
                <c:pt idx="152">
                  <c:v>18730</c:v>
                </c:pt>
                <c:pt idx="153">
                  <c:v>18739</c:v>
                </c:pt>
                <c:pt idx="154">
                  <c:v>19049</c:v>
                </c:pt>
                <c:pt idx="155">
                  <c:v>19143</c:v>
                </c:pt>
                <c:pt idx="156">
                  <c:v>19150</c:v>
                </c:pt>
                <c:pt idx="157">
                  <c:v>18361</c:v>
                </c:pt>
                <c:pt idx="158">
                  <c:v>19423</c:v>
                </c:pt>
                <c:pt idx="159">
                  <c:v>19504</c:v>
                </c:pt>
              </c:numCache>
            </c:numRef>
          </c:xVal>
          <c:yVal>
            <c:numRef>
              <c:f>Active!$K$21:$K$1600</c:f>
              <c:numCache>
                <c:formatCode>General</c:formatCode>
                <c:ptCount val="1580"/>
                <c:pt idx="71">
                  <c:v>-3.0399998649954796E-5</c:v>
                </c:pt>
                <c:pt idx="75">
                  <c:v>-1.850599997851532E-3</c:v>
                </c:pt>
                <c:pt idx="76">
                  <c:v>7.3026000027311966E-3</c:v>
                </c:pt>
                <c:pt idx="77">
                  <c:v>1.4657999927294441E-3</c:v>
                </c:pt>
                <c:pt idx="80">
                  <c:v>1.3080999924568459E-3</c:v>
                </c:pt>
                <c:pt idx="81">
                  <c:v>9.9779999436577782E-4</c:v>
                </c:pt>
                <c:pt idx="83">
                  <c:v>3.1242999975802377E-3</c:v>
                </c:pt>
                <c:pt idx="84">
                  <c:v>1.6939999986789189E-3</c:v>
                </c:pt>
                <c:pt idx="87">
                  <c:v>-4.9912000031326897E-3</c:v>
                </c:pt>
                <c:pt idx="90">
                  <c:v>2.7191999979550019E-3</c:v>
                </c:pt>
                <c:pt idx="91">
                  <c:v>2.6136999949812889E-3</c:v>
                </c:pt>
                <c:pt idx="92">
                  <c:v>1.8933999963337556E-3</c:v>
                </c:pt>
                <c:pt idx="97">
                  <c:v>1.0539999493630603E-4</c:v>
                </c:pt>
                <c:pt idx="98">
                  <c:v>1.446999995096121E-3</c:v>
                </c:pt>
                <c:pt idx="99">
                  <c:v>1.1754000006476417E-3</c:v>
                </c:pt>
                <c:pt idx="101">
                  <c:v>1.3180000023567118E-3</c:v>
                </c:pt>
                <c:pt idx="102">
                  <c:v>1.3729999918723479E-3</c:v>
                </c:pt>
                <c:pt idx="103">
                  <c:v>1.3217999949119985E-3</c:v>
                </c:pt>
                <c:pt idx="105">
                  <c:v>1.4749999972991645E-3</c:v>
                </c:pt>
                <c:pt idx="108">
                  <c:v>8.9060000027529895E-4</c:v>
                </c:pt>
                <c:pt idx="109">
                  <c:v>1.5248999989125878E-3</c:v>
                </c:pt>
                <c:pt idx="110">
                  <c:v>4.4139000019640662E-3</c:v>
                </c:pt>
                <c:pt idx="111">
                  <c:v>1.3729999991483055E-3</c:v>
                </c:pt>
                <c:pt idx="112">
                  <c:v>1.247000000148546E-3</c:v>
                </c:pt>
                <c:pt idx="113">
                  <c:v>1.3718000045628287E-3</c:v>
                </c:pt>
                <c:pt idx="114">
                  <c:v>2.0572000066749752E-3</c:v>
                </c:pt>
                <c:pt idx="115">
                  <c:v>1.0019999899668619E-4</c:v>
                </c:pt>
                <c:pt idx="116">
                  <c:v>1.6267999963019975E-3</c:v>
                </c:pt>
                <c:pt idx="118">
                  <c:v>1.284400001168251E-3</c:v>
                </c:pt>
                <c:pt idx="119">
                  <c:v>4.0699999954085797E-4</c:v>
                </c:pt>
                <c:pt idx="121">
                  <c:v>1.6974999962258153E-3</c:v>
                </c:pt>
                <c:pt idx="122">
                  <c:v>1.6974999962258153E-3</c:v>
                </c:pt>
                <c:pt idx="124">
                  <c:v>1.2373999925330281E-3</c:v>
                </c:pt>
                <c:pt idx="125">
                  <c:v>1.7947999949683435E-3</c:v>
                </c:pt>
                <c:pt idx="126">
                  <c:v>1.7947999949683435E-3</c:v>
                </c:pt>
                <c:pt idx="127">
                  <c:v>1.7947999949683435E-3</c:v>
                </c:pt>
                <c:pt idx="128">
                  <c:v>1.5100999953574501E-3</c:v>
                </c:pt>
                <c:pt idx="129">
                  <c:v>1.5100999953574501E-3</c:v>
                </c:pt>
                <c:pt idx="130">
                  <c:v>1.5100999953574501E-3</c:v>
                </c:pt>
                <c:pt idx="132">
                  <c:v>2.4599999960628338E-3</c:v>
                </c:pt>
                <c:pt idx="133">
                  <c:v>1.494199997978285E-3</c:v>
                </c:pt>
                <c:pt idx="134">
                  <c:v>1.4663999972981401E-3</c:v>
                </c:pt>
                <c:pt idx="135">
                  <c:v>1.3765999974566512E-3</c:v>
                </c:pt>
                <c:pt idx="136">
                  <c:v>1.2865000026067719E-3</c:v>
                </c:pt>
                <c:pt idx="137">
                  <c:v>2.1486999976332299E-3</c:v>
                </c:pt>
                <c:pt idx="138">
                  <c:v>1.7187999983434565E-3</c:v>
                </c:pt>
                <c:pt idx="139">
                  <c:v>2.672799993888475E-3</c:v>
                </c:pt>
                <c:pt idx="140">
                  <c:v>1.6345999974873848E-3</c:v>
                </c:pt>
                <c:pt idx="141">
                  <c:v>1.6493999937665649E-3</c:v>
                </c:pt>
                <c:pt idx="142">
                  <c:v>2.3759999967296608E-3</c:v>
                </c:pt>
                <c:pt idx="143">
                  <c:v>1.4172000010148622E-3</c:v>
                </c:pt>
                <c:pt idx="144">
                  <c:v>6.5280000126222149E-4</c:v>
                </c:pt>
                <c:pt idx="145">
                  <c:v>1.4440000013564713E-3</c:v>
                </c:pt>
                <c:pt idx="146">
                  <c:v>2.1294000034686178E-3</c:v>
                </c:pt>
                <c:pt idx="147">
                  <c:v>1.6016000008676201E-3</c:v>
                </c:pt>
                <c:pt idx="148">
                  <c:v>1.3837999940733425E-3</c:v>
                </c:pt>
                <c:pt idx="149">
                  <c:v>-7.8300006862264127E-5</c:v>
                </c:pt>
                <c:pt idx="150">
                  <c:v>1.2829999977839179E-3</c:v>
                </c:pt>
                <c:pt idx="151">
                  <c:v>1.5157999951043166E-3</c:v>
                </c:pt>
                <c:pt idx="152">
                  <c:v>1.4420000006793998E-3</c:v>
                </c:pt>
                <c:pt idx="153">
                  <c:v>1.3105999969411641E-3</c:v>
                </c:pt>
                <c:pt idx="154">
                  <c:v>1.1845999979414046E-3</c:v>
                </c:pt>
                <c:pt idx="155">
                  <c:v>9.1219999740133062E-4</c:v>
                </c:pt>
                <c:pt idx="156">
                  <c:v>1.3099999923724681E-3</c:v>
                </c:pt>
                <c:pt idx="157">
                  <c:v>1.9294000012450852E-3</c:v>
                </c:pt>
                <c:pt idx="158">
                  <c:v>1.1242000036872923E-3</c:v>
                </c:pt>
                <c:pt idx="159">
                  <c:v>1.2415999954100698E-3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A3-4A28-A9C6-6D9204F24B9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Active!$L$21:$L$163</c:f>
              <c:numCache>
                <c:formatCode>General</c:formatCode>
                <c:ptCount val="1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A3-4A28-A9C6-6D9204F24B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Active!$M$21:$M$163</c:f>
              <c:numCache>
                <c:formatCode>General</c:formatCode>
                <c:ptCount val="1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A3-4A28-A9C6-6D9204F24B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Active!$N$21:$N$163</c:f>
              <c:numCache>
                <c:formatCode>General</c:formatCode>
                <c:ptCount val="143"/>
                <c:pt idx="87">
                  <c:v>-4.9912000031326897E-3</c:v>
                </c:pt>
                <c:pt idx="91">
                  <c:v>2.6136999949812889E-3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A3-4A28-A9C6-6D9204F24B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Active!$O$21:$O$163</c:f>
              <c:numCache>
                <c:formatCode>General</c:formatCode>
                <c:ptCount val="143"/>
                <c:pt idx="0">
                  <c:v>7.7567956151007771E-3</c:v>
                </c:pt>
                <c:pt idx="1">
                  <c:v>7.7488244889794685E-3</c:v>
                </c:pt>
                <c:pt idx="2">
                  <c:v>7.7484852921232425E-3</c:v>
                </c:pt>
                <c:pt idx="3">
                  <c:v>7.63366715629078E-3</c:v>
                </c:pt>
                <c:pt idx="4">
                  <c:v>6.9902107200302717E-3</c:v>
                </c:pt>
                <c:pt idx="5">
                  <c:v>5.8644163542165518E-3</c:v>
                </c:pt>
                <c:pt idx="6">
                  <c:v>5.7256848400201637E-3</c:v>
                </c:pt>
                <c:pt idx="7">
                  <c:v>5.4889254343744951E-3</c:v>
                </c:pt>
                <c:pt idx="8">
                  <c:v>5.4607720953077461E-3</c:v>
                </c:pt>
                <c:pt idx="9">
                  <c:v>4.9784341657545337E-3</c:v>
                </c:pt>
                <c:pt idx="10">
                  <c:v>4.9780949688983086E-3</c:v>
                </c:pt>
                <c:pt idx="11">
                  <c:v>4.9774165751858565E-3</c:v>
                </c:pt>
                <c:pt idx="12">
                  <c:v>4.9648662915054986E-3</c:v>
                </c:pt>
                <c:pt idx="13">
                  <c:v>4.9645270946492726E-3</c:v>
                </c:pt>
                <c:pt idx="14">
                  <c:v>4.9641878977930466E-3</c:v>
                </c:pt>
                <c:pt idx="15">
                  <c:v>4.9482456455504304E-3</c:v>
                </c:pt>
                <c:pt idx="16">
                  <c:v>4.9343385744451684E-3</c:v>
                </c:pt>
                <c:pt idx="17">
                  <c:v>4.8400418484143724E-3</c:v>
                </c:pt>
                <c:pt idx="18">
                  <c:v>4.8390242578456952E-3</c:v>
                </c:pt>
                <c:pt idx="19">
                  <c:v>4.8244387930279813E-3</c:v>
                </c:pt>
                <c:pt idx="20">
                  <c:v>4.7277676890036032E-3</c:v>
                </c:pt>
                <c:pt idx="21">
                  <c:v>4.7270892952911512E-3</c:v>
                </c:pt>
                <c:pt idx="22">
                  <c:v>4.7253933110100229E-3</c:v>
                </c:pt>
                <c:pt idx="23">
                  <c:v>4.7253933110100229E-3</c:v>
                </c:pt>
                <c:pt idx="24">
                  <c:v>4.7253933110100229E-3</c:v>
                </c:pt>
                <c:pt idx="25">
                  <c:v>4.712164633617213E-3</c:v>
                </c:pt>
                <c:pt idx="26">
                  <c:v>4.5992120804939918E-3</c:v>
                </c:pt>
                <c:pt idx="27">
                  <c:v>4.5873401905260867E-3</c:v>
                </c:pt>
                <c:pt idx="28">
                  <c:v>4.5870009936698607E-3</c:v>
                </c:pt>
                <c:pt idx="29">
                  <c:v>4.5849658125325047E-3</c:v>
                </c:pt>
                <c:pt idx="30">
                  <c:v>4.5737723162770508E-3</c:v>
                </c:pt>
                <c:pt idx="31">
                  <c:v>4.5730939225645988E-3</c:v>
                </c:pt>
                <c:pt idx="32">
                  <c:v>4.4737092436904144E-3</c:v>
                </c:pt>
                <c:pt idx="33">
                  <c:v>4.4737092436904144E-3</c:v>
                </c:pt>
                <c:pt idx="34">
                  <c:v>4.4737092436904144E-3</c:v>
                </c:pt>
                <c:pt idx="35">
                  <c:v>4.4737092436904144E-3</c:v>
                </c:pt>
                <c:pt idx="36">
                  <c:v>4.4737092436904144E-3</c:v>
                </c:pt>
                <c:pt idx="37">
                  <c:v>4.4737092436904144E-3</c:v>
                </c:pt>
                <c:pt idx="38">
                  <c:v>4.4631941411474117E-3</c:v>
                </c:pt>
                <c:pt idx="39">
                  <c:v>4.4628549442911856E-3</c:v>
                </c:pt>
                <c:pt idx="40">
                  <c:v>4.4625157474349596E-3</c:v>
                </c:pt>
                <c:pt idx="41">
                  <c:v>4.4591237788727013E-3</c:v>
                </c:pt>
                <c:pt idx="42">
                  <c:v>4.4591237788727013E-3</c:v>
                </c:pt>
                <c:pt idx="43">
                  <c:v>4.4492870700421506E-3</c:v>
                </c:pt>
                <c:pt idx="44">
                  <c:v>4.3387088949125106E-3</c:v>
                </c:pt>
                <c:pt idx="45">
                  <c:v>4.3380305012000586E-3</c:v>
                </c:pt>
                <c:pt idx="46">
                  <c:v>4.2240603575081611E-3</c:v>
                </c:pt>
                <c:pt idx="47">
                  <c:v>4.1989597901474452E-3</c:v>
                </c:pt>
                <c:pt idx="48">
                  <c:v>4.1982813964349941E-3</c:v>
                </c:pt>
                <c:pt idx="49">
                  <c:v>4.195907018441412E-3</c:v>
                </c:pt>
                <c:pt idx="50">
                  <c:v>4.0439468268522148E-3</c:v>
                </c:pt>
                <c:pt idx="51">
                  <c:v>3.9781426367443921E-3</c:v>
                </c:pt>
                <c:pt idx="52">
                  <c:v>3.9733938807572297E-3</c:v>
                </c:pt>
                <c:pt idx="53">
                  <c:v>3.9479541165402888E-3</c:v>
                </c:pt>
                <c:pt idx="54">
                  <c:v>3.9160696120550554E-3</c:v>
                </c:pt>
                <c:pt idx="55">
                  <c:v>3.8377151382668752E-3</c:v>
                </c:pt>
                <c:pt idx="56">
                  <c:v>3.8224512797367105E-3</c:v>
                </c:pt>
                <c:pt idx="57">
                  <c:v>3.7939587438137359E-3</c:v>
                </c:pt>
                <c:pt idx="58">
                  <c:v>3.7892099878265736E-3</c:v>
                </c:pt>
                <c:pt idx="59">
                  <c:v>3.7135690888882005E-3</c:v>
                </c:pt>
                <c:pt idx="60">
                  <c:v>3.7122123014632969E-3</c:v>
                </c:pt>
                <c:pt idx="61">
                  <c:v>3.7115339077508453E-3</c:v>
                </c:pt>
                <c:pt idx="62">
                  <c:v>3.5867094646597187E-3</c:v>
                </c:pt>
                <c:pt idx="63">
                  <c:v>3.5721239998420056E-3</c:v>
                </c:pt>
                <c:pt idx="64">
                  <c:v>3.4188070208279048E-3</c:v>
                </c:pt>
                <c:pt idx="65">
                  <c:v>3.4045607528664173E-3</c:v>
                </c:pt>
                <c:pt idx="66">
                  <c:v>3.332990216202755E-3</c:v>
                </c:pt>
                <c:pt idx="67">
                  <c:v>3.332990216202755E-3</c:v>
                </c:pt>
                <c:pt idx="68">
                  <c:v>3.332990216202755E-3</c:v>
                </c:pt>
                <c:pt idx="69">
                  <c:v>3.332990216202755E-3</c:v>
                </c:pt>
                <c:pt idx="70">
                  <c:v>3.332990216202755E-3</c:v>
                </c:pt>
                <c:pt idx="71">
                  <c:v>3.3187439482412679E-3</c:v>
                </c:pt>
                <c:pt idx="72">
                  <c:v>3.2597236952579636E-3</c:v>
                </c:pt>
                <c:pt idx="73">
                  <c:v>3.1803516309011058E-3</c:v>
                </c:pt>
                <c:pt idx="74">
                  <c:v>3.1369344333041921E-3</c:v>
                </c:pt>
                <c:pt idx="75">
                  <c:v>3.0348361795802005E-3</c:v>
                </c:pt>
                <c:pt idx="76">
                  <c:v>3.015162761919099E-3</c:v>
                </c:pt>
                <c:pt idx="77">
                  <c:v>2.9446098158241139E-3</c:v>
                </c:pt>
                <c:pt idx="78">
                  <c:v>2.9446098158241139E-3</c:v>
                </c:pt>
                <c:pt idx="79">
                  <c:v>2.9435922252554368E-3</c:v>
                </c:pt>
                <c:pt idx="80">
                  <c:v>2.9362994928465802E-3</c:v>
                </c:pt>
                <c:pt idx="81">
                  <c:v>2.9174740673260429E-3</c:v>
                </c:pt>
                <c:pt idx="82">
                  <c:v>2.8197853727329877E-3</c:v>
                </c:pt>
                <c:pt idx="83">
                  <c:v>2.7996031597875472E-3</c:v>
                </c:pt>
                <c:pt idx="84">
                  <c:v>2.7129383630218329E-3</c:v>
                </c:pt>
                <c:pt idx="85">
                  <c:v>2.6810538585365995E-3</c:v>
                </c:pt>
                <c:pt idx="86">
                  <c:v>2.6790186773992444E-3</c:v>
                </c:pt>
                <c:pt idx="87">
                  <c:v>2.6240687866906504E-3</c:v>
                </c:pt>
                <c:pt idx="88">
                  <c:v>2.5714932739756384E-3</c:v>
                </c:pt>
                <c:pt idx="89">
                  <c:v>2.5558902185892473E-3</c:v>
                </c:pt>
                <c:pt idx="90">
                  <c:v>2.4626110831271284E-3</c:v>
                </c:pt>
                <c:pt idx="91">
                  <c:v>2.4057956097092922E-3</c:v>
                </c:pt>
                <c:pt idx="92">
                  <c:v>2.4039300270000501E-3</c:v>
                </c:pt>
                <c:pt idx="93">
                  <c:v>2.3773030737863181E-3</c:v>
                </c:pt>
                <c:pt idx="94">
                  <c:v>2.3767942785019791E-3</c:v>
                </c:pt>
                <c:pt idx="95">
                  <c:v>2.3713671288023647E-3</c:v>
                </c:pt>
                <c:pt idx="96">
                  <c:v>2.3449097740167457E-3</c:v>
                </c:pt>
                <c:pt idx="97">
                  <c:v>2.3089549072568012E-3</c:v>
                </c:pt>
                <c:pt idx="98">
                  <c:v>2.307598119831898E-3</c:v>
                </c:pt>
                <c:pt idx="99">
                  <c:v>2.2919950644455069E-3</c:v>
                </c:pt>
                <c:pt idx="100">
                  <c:v>2.2597713631040475E-3</c:v>
                </c:pt>
                <c:pt idx="101">
                  <c:v>2.1837912673094489E-3</c:v>
                </c:pt>
                <c:pt idx="102">
                  <c:v>2.0735522890360358E-3</c:v>
                </c:pt>
                <c:pt idx="103">
                  <c:v>2.049130115387772E-3</c:v>
                </c:pt>
                <c:pt idx="104">
                  <c:v>2.0375974222760912E-3</c:v>
                </c:pt>
                <c:pt idx="105">
                  <c:v>2.0294566977266705E-3</c:v>
                </c:pt>
                <c:pt idx="106">
                  <c:v>1.9321071999898404E-3</c:v>
                </c:pt>
                <c:pt idx="107">
                  <c:v>1.9321071999898404E-3</c:v>
                </c:pt>
                <c:pt idx="108">
                  <c:v>1.9229488848717417E-3</c:v>
                </c:pt>
                <c:pt idx="109">
                  <c:v>1.9214224990187255E-3</c:v>
                </c:pt>
                <c:pt idx="110">
                  <c:v>1.9095506090508188E-3</c:v>
                </c:pt>
                <c:pt idx="111">
                  <c:v>1.9039538609230923E-3</c:v>
                </c:pt>
                <c:pt idx="112">
                  <c:v>1.7988028354930666E-3</c:v>
                </c:pt>
                <c:pt idx="113">
                  <c:v>1.7947324732183563E-3</c:v>
                </c:pt>
                <c:pt idx="114">
                  <c:v>1.7943932763621303E-3</c:v>
                </c:pt>
                <c:pt idx="115">
                  <c:v>1.7791294178319652E-3</c:v>
                </c:pt>
                <c:pt idx="116">
                  <c:v>1.6844934949449431E-3</c:v>
                </c:pt>
                <c:pt idx="117">
                  <c:v>1.670416825411569E-3</c:v>
                </c:pt>
                <c:pt idx="118">
                  <c:v>1.669568833271004E-3</c:v>
                </c:pt>
                <c:pt idx="119">
                  <c:v>1.6631240930027125E-3</c:v>
                </c:pt>
                <c:pt idx="120">
                  <c:v>1.6631240930027125E-3</c:v>
                </c:pt>
                <c:pt idx="121">
                  <c:v>1.6605801165810183E-3</c:v>
                </c:pt>
                <c:pt idx="122">
                  <c:v>1.6605801165810183E-3</c:v>
                </c:pt>
                <c:pt idx="123">
                  <c:v>1.5532243115855245E-3</c:v>
                </c:pt>
                <c:pt idx="124">
                  <c:v>1.5525459178730725E-3</c:v>
                </c:pt>
                <c:pt idx="125">
                  <c:v>1.5420308153300706E-3</c:v>
                </c:pt>
                <c:pt idx="126">
                  <c:v>1.5420308153300706E-3</c:v>
                </c:pt>
                <c:pt idx="127">
                  <c:v>1.5420308153300706E-3</c:v>
                </c:pt>
                <c:pt idx="128">
                  <c:v>1.5354164766336652E-3</c:v>
                </c:pt>
                <c:pt idx="129">
                  <c:v>1.5354164766336652E-3</c:v>
                </c:pt>
                <c:pt idx="130">
                  <c:v>1.5354164766336652E-3</c:v>
                </c:pt>
                <c:pt idx="131">
                  <c:v>1.4283998684943983E-3</c:v>
                </c:pt>
                <c:pt idx="132">
                  <c:v>1.4273822779257202E-3</c:v>
                </c:pt>
                <c:pt idx="133">
                  <c:v>1.4026209074212304E-3</c:v>
                </c:pt>
                <c:pt idx="134">
                  <c:v>1.3880354426035173E-3</c:v>
                </c:pt>
                <c:pt idx="135">
                  <c:v>1.383625883472581E-3</c:v>
                </c:pt>
                <c:pt idx="136">
                  <c:v>1.3095113703872245E-3</c:v>
                </c:pt>
                <c:pt idx="137">
                  <c:v>1.2949259055695115E-3</c:v>
                </c:pt>
                <c:pt idx="138">
                  <c:v>1.1824821477306301E-3</c:v>
                </c:pt>
                <c:pt idx="139">
                  <c:v>1.1790901791683709E-3</c:v>
                </c:pt>
                <c:pt idx="140">
                  <c:v>1.1224443041786478E-3</c:v>
                </c:pt>
                <c:pt idx="141">
                  <c:v>9.9965504222487671E-4</c:v>
                </c:pt>
                <c:pt idx="142">
                  <c:v>9.050191193378538E-4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A3-4A28-A9C6-6D9204F24B9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Active!$F$21:$F$163</c:f>
              <c:numCache>
                <c:formatCode>General</c:formatCode>
                <c:ptCount val="143"/>
                <c:pt idx="0">
                  <c:v>-2260</c:v>
                </c:pt>
                <c:pt idx="1">
                  <c:v>-2236.5</c:v>
                </c:pt>
                <c:pt idx="2">
                  <c:v>-2235.5</c:v>
                </c:pt>
                <c:pt idx="3">
                  <c:v>-1897</c:v>
                </c:pt>
                <c:pt idx="4">
                  <c:v>0</c:v>
                </c:pt>
                <c:pt idx="5">
                  <c:v>3319</c:v>
                </c:pt>
                <c:pt idx="6">
                  <c:v>3728</c:v>
                </c:pt>
                <c:pt idx="7">
                  <c:v>4426</c:v>
                </c:pt>
                <c:pt idx="8">
                  <c:v>4509</c:v>
                </c:pt>
                <c:pt idx="9">
                  <c:v>5931</c:v>
                </c:pt>
                <c:pt idx="10">
                  <c:v>5932</c:v>
                </c:pt>
                <c:pt idx="11">
                  <c:v>5934</c:v>
                </c:pt>
                <c:pt idx="12">
                  <c:v>5971</c:v>
                </c:pt>
                <c:pt idx="13">
                  <c:v>5972</c:v>
                </c:pt>
                <c:pt idx="14">
                  <c:v>5973</c:v>
                </c:pt>
                <c:pt idx="15">
                  <c:v>6020</c:v>
                </c:pt>
                <c:pt idx="16">
                  <c:v>6061</c:v>
                </c:pt>
                <c:pt idx="17">
                  <c:v>6339</c:v>
                </c:pt>
                <c:pt idx="18">
                  <c:v>6342</c:v>
                </c:pt>
                <c:pt idx="19">
                  <c:v>6385</c:v>
                </c:pt>
                <c:pt idx="20">
                  <c:v>6670</c:v>
                </c:pt>
                <c:pt idx="21">
                  <c:v>6672</c:v>
                </c:pt>
                <c:pt idx="22">
                  <c:v>6677</c:v>
                </c:pt>
                <c:pt idx="23">
                  <c:v>6677</c:v>
                </c:pt>
                <c:pt idx="24">
                  <c:v>6677</c:v>
                </c:pt>
                <c:pt idx="25">
                  <c:v>6716</c:v>
                </c:pt>
                <c:pt idx="26">
                  <c:v>7049</c:v>
                </c:pt>
                <c:pt idx="27">
                  <c:v>7084</c:v>
                </c:pt>
                <c:pt idx="28">
                  <c:v>7085</c:v>
                </c:pt>
                <c:pt idx="29">
                  <c:v>7091</c:v>
                </c:pt>
                <c:pt idx="30">
                  <c:v>7124</c:v>
                </c:pt>
                <c:pt idx="31">
                  <c:v>7126</c:v>
                </c:pt>
                <c:pt idx="32">
                  <c:v>7419</c:v>
                </c:pt>
                <c:pt idx="33">
                  <c:v>7419</c:v>
                </c:pt>
                <c:pt idx="34">
                  <c:v>7419</c:v>
                </c:pt>
                <c:pt idx="35">
                  <c:v>7419</c:v>
                </c:pt>
                <c:pt idx="36">
                  <c:v>7419</c:v>
                </c:pt>
                <c:pt idx="37">
                  <c:v>7419</c:v>
                </c:pt>
                <c:pt idx="38">
                  <c:v>7450</c:v>
                </c:pt>
                <c:pt idx="39">
                  <c:v>7451</c:v>
                </c:pt>
                <c:pt idx="40">
                  <c:v>7452</c:v>
                </c:pt>
                <c:pt idx="41">
                  <c:v>7462</c:v>
                </c:pt>
                <c:pt idx="42">
                  <c:v>7462</c:v>
                </c:pt>
                <c:pt idx="43">
                  <c:v>7491</c:v>
                </c:pt>
                <c:pt idx="44">
                  <c:v>7817</c:v>
                </c:pt>
                <c:pt idx="45">
                  <c:v>7819</c:v>
                </c:pt>
                <c:pt idx="46">
                  <c:v>8155</c:v>
                </c:pt>
                <c:pt idx="47">
                  <c:v>8229</c:v>
                </c:pt>
                <c:pt idx="48">
                  <c:v>8231</c:v>
                </c:pt>
                <c:pt idx="49">
                  <c:v>8238</c:v>
                </c:pt>
                <c:pt idx="50">
                  <c:v>8686</c:v>
                </c:pt>
                <c:pt idx="51">
                  <c:v>8880</c:v>
                </c:pt>
                <c:pt idx="52">
                  <c:v>8894</c:v>
                </c:pt>
                <c:pt idx="53">
                  <c:v>8969</c:v>
                </c:pt>
                <c:pt idx="54">
                  <c:v>9063</c:v>
                </c:pt>
                <c:pt idx="55">
                  <c:v>9294</c:v>
                </c:pt>
                <c:pt idx="56">
                  <c:v>9339</c:v>
                </c:pt>
                <c:pt idx="57">
                  <c:v>9423</c:v>
                </c:pt>
                <c:pt idx="58">
                  <c:v>9437</c:v>
                </c:pt>
                <c:pt idx="59">
                  <c:v>9660</c:v>
                </c:pt>
                <c:pt idx="60">
                  <c:v>9664</c:v>
                </c:pt>
                <c:pt idx="61">
                  <c:v>9666</c:v>
                </c:pt>
                <c:pt idx="62">
                  <c:v>10034</c:v>
                </c:pt>
                <c:pt idx="63">
                  <c:v>10077</c:v>
                </c:pt>
                <c:pt idx="64">
                  <c:v>10529</c:v>
                </c:pt>
                <c:pt idx="65">
                  <c:v>10571</c:v>
                </c:pt>
                <c:pt idx="66">
                  <c:v>10782</c:v>
                </c:pt>
                <c:pt idx="67">
                  <c:v>10782</c:v>
                </c:pt>
                <c:pt idx="68">
                  <c:v>10782</c:v>
                </c:pt>
                <c:pt idx="69">
                  <c:v>10782</c:v>
                </c:pt>
                <c:pt idx="70">
                  <c:v>10782</c:v>
                </c:pt>
                <c:pt idx="71">
                  <c:v>10824</c:v>
                </c:pt>
                <c:pt idx="72">
                  <c:v>10998</c:v>
                </c:pt>
                <c:pt idx="73">
                  <c:v>11232</c:v>
                </c:pt>
                <c:pt idx="74">
                  <c:v>11360</c:v>
                </c:pt>
                <c:pt idx="75">
                  <c:v>11661</c:v>
                </c:pt>
                <c:pt idx="76">
                  <c:v>11719</c:v>
                </c:pt>
                <c:pt idx="77">
                  <c:v>11927</c:v>
                </c:pt>
                <c:pt idx="78">
                  <c:v>11927</c:v>
                </c:pt>
                <c:pt idx="79">
                  <c:v>11930</c:v>
                </c:pt>
                <c:pt idx="80">
                  <c:v>11951.5</c:v>
                </c:pt>
                <c:pt idx="81">
                  <c:v>12007</c:v>
                </c:pt>
                <c:pt idx="82">
                  <c:v>12295</c:v>
                </c:pt>
                <c:pt idx="83">
                  <c:v>12354.5</c:v>
                </c:pt>
                <c:pt idx="84">
                  <c:v>12610</c:v>
                </c:pt>
                <c:pt idx="85">
                  <c:v>12704</c:v>
                </c:pt>
                <c:pt idx="86">
                  <c:v>12710</c:v>
                </c:pt>
                <c:pt idx="87">
                  <c:v>12872</c:v>
                </c:pt>
                <c:pt idx="88">
                  <c:v>13027</c:v>
                </c:pt>
                <c:pt idx="89">
                  <c:v>13073</c:v>
                </c:pt>
                <c:pt idx="90">
                  <c:v>13348</c:v>
                </c:pt>
                <c:pt idx="91">
                  <c:v>13515.5</c:v>
                </c:pt>
                <c:pt idx="92">
                  <c:v>13521</c:v>
                </c:pt>
                <c:pt idx="93">
                  <c:v>13599.5</c:v>
                </c:pt>
                <c:pt idx="94">
                  <c:v>13601</c:v>
                </c:pt>
                <c:pt idx="95">
                  <c:v>13617</c:v>
                </c:pt>
                <c:pt idx="96">
                  <c:v>13695</c:v>
                </c:pt>
                <c:pt idx="97">
                  <c:v>13801</c:v>
                </c:pt>
                <c:pt idx="98">
                  <c:v>13805</c:v>
                </c:pt>
                <c:pt idx="99">
                  <c:v>13851</c:v>
                </c:pt>
                <c:pt idx="100">
                  <c:v>13946</c:v>
                </c:pt>
                <c:pt idx="101">
                  <c:v>14170</c:v>
                </c:pt>
                <c:pt idx="102">
                  <c:v>14495</c:v>
                </c:pt>
                <c:pt idx="103">
                  <c:v>14567</c:v>
                </c:pt>
                <c:pt idx="104">
                  <c:v>14601</c:v>
                </c:pt>
                <c:pt idx="105">
                  <c:v>14625</c:v>
                </c:pt>
                <c:pt idx="106">
                  <c:v>14912</c:v>
                </c:pt>
                <c:pt idx="107">
                  <c:v>14912</c:v>
                </c:pt>
                <c:pt idx="108">
                  <c:v>14939</c:v>
                </c:pt>
                <c:pt idx="109">
                  <c:v>14943.5</c:v>
                </c:pt>
                <c:pt idx="110">
                  <c:v>14978.5</c:v>
                </c:pt>
                <c:pt idx="111">
                  <c:v>14995</c:v>
                </c:pt>
                <c:pt idx="112">
                  <c:v>15305</c:v>
                </c:pt>
                <c:pt idx="113">
                  <c:v>15317</c:v>
                </c:pt>
                <c:pt idx="114">
                  <c:v>15318</c:v>
                </c:pt>
                <c:pt idx="115">
                  <c:v>15363</c:v>
                </c:pt>
                <c:pt idx="116">
                  <c:v>15642</c:v>
                </c:pt>
                <c:pt idx="117">
                  <c:v>15683.5</c:v>
                </c:pt>
                <c:pt idx="118">
                  <c:v>15686</c:v>
                </c:pt>
                <c:pt idx="119">
                  <c:v>15705</c:v>
                </c:pt>
                <c:pt idx="120">
                  <c:v>15705</c:v>
                </c:pt>
                <c:pt idx="121">
                  <c:v>15712.5</c:v>
                </c:pt>
                <c:pt idx="122">
                  <c:v>15712.5</c:v>
                </c:pt>
                <c:pt idx="123">
                  <c:v>16029</c:v>
                </c:pt>
                <c:pt idx="124">
                  <c:v>16031</c:v>
                </c:pt>
                <c:pt idx="125">
                  <c:v>16062</c:v>
                </c:pt>
                <c:pt idx="126">
                  <c:v>16062</c:v>
                </c:pt>
                <c:pt idx="127">
                  <c:v>16062</c:v>
                </c:pt>
                <c:pt idx="128">
                  <c:v>16081.5</c:v>
                </c:pt>
                <c:pt idx="129">
                  <c:v>16081.5</c:v>
                </c:pt>
                <c:pt idx="130">
                  <c:v>16081.5</c:v>
                </c:pt>
                <c:pt idx="131">
                  <c:v>16397</c:v>
                </c:pt>
                <c:pt idx="132">
                  <c:v>16400</c:v>
                </c:pt>
                <c:pt idx="133">
                  <c:v>16473</c:v>
                </c:pt>
                <c:pt idx="134">
                  <c:v>16516</c:v>
                </c:pt>
                <c:pt idx="135">
                  <c:v>16529</c:v>
                </c:pt>
                <c:pt idx="136">
                  <c:v>16747.5</c:v>
                </c:pt>
                <c:pt idx="137">
                  <c:v>16790.5</c:v>
                </c:pt>
                <c:pt idx="138">
                  <c:v>17122</c:v>
                </c:pt>
                <c:pt idx="139">
                  <c:v>17132</c:v>
                </c:pt>
                <c:pt idx="140">
                  <c:v>17299</c:v>
                </c:pt>
                <c:pt idx="141">
                  <c:v>17661</c:v>
                </c:pt>
                <c:pt idx="142">
                  <c:v>17940</c:v>
                </c:pt>
              </c:numCache>
            </c:numRef>
          </c:xVal>
          <c:yVal>
            <c:numRef>
              <c:f>Active!$U$21:$U$163</c:f>
              <c:numCache>
                <c:formatCode>General</c:formatCode>
                <c:ptCount val="143"/>
                <c:pt idx="66">
                  <c:v>-2.8297800003201701E-2</c:v>
                </c:pt>
                <c:pt idx="67">
                  <c:v>-1.9297800005006138E-2</c:v>
                </c:pt>
                <c:pt idx="68">
                  <c:v>-1.6497800002980512E-2</c:v>
                </c:pt>
                <c:pt idx="69">
                  <c:v>-1.5097800001967698E-2</c:v>
                </c:pt>
                <c:pt idx="70">
                  <c:v>-1.3697800000954885E-2</c:v>
                </c:pt>
                <c:pt idx="72">
                  <c:v>0.13735579999774927</c:v>
                </c:pt>
                <c:pt idx="73">
                  <c:v>-9.9362799999653362E-2</c:v>
                </c:pt>
                <c:pt idx="74">
                  <c:v>-4.2440000033820979E-3</c:v>
                </c:pt>
                <c:pt idx="78">
                  <c:v>-3.3933300001081079E-2</c:v>
                </c:pt>
                <c:pt idx="79">
                  <c:v>-3.148700000019744E-2</c:v>
                </c:pt>
                <c:pt idx="82">
                  <c:v>-3.5910500002501067E-2</c:v>
                </c:pt>
                <c:pt idx="88">
                  <c:v>-0.16179330000159098</c:v>
                </c:pt>
                <c:pt idx="93">
                  <c:v>5.7668949993967544E-2</c:v>
                </c:pt>
                <c:pt idx="94">
                  <c:v>-0.16500790000281995</c:v>
                </c:pt>
                <c:pt idx="95">
                  <c:v>0.10586569999577478</c:v>
                </c:pt>
                <c:pt idx="96">
                  <c:v>-2.1620500003336929E-2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A3-4A28-A9C6-6D9204F24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12288"/>
        <c:axId val="1"/>
      </c:scatterChart>
      <c:valAx>
        <c:axId val="750112288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668601838413156"/>
              <c:y val="0.86207028196710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6124818577648767E-2"/>
              <c:y val="0.40647923711730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122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851959361393324"/>
          <c:y val="0.92999086712906964"/>
          <c:w val="0.7140783744557329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561975</xdr:colOff>
      <xdr:row>0</xdr:row>
      <xdr:rowOff>0</xdr:rowOff>
    </xdr:from>
    <xdr:to>
      <xdr:col>27</xdr:col>
      <xdr:colOff>228600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93970878-96AF-7B29-3D82-CF182EB46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0</xdr:row>
      <xdr:rowOff>0</xdr:rowOff>
    </xdr:from>
    <xdr:to>
      <xdr:col>17</xdr:col>
      <xdr:colOff>333375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53A4686-5E7F-C7E9-701A-9EDD2D21A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0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aavso.org/sites/default/files/jaavso/v37n1/44.pdf" TargetMode="External"/><Relationship Id="rId26" Type="http://schemas.openxmlformats.org/officeDocument/2006/relationships/hyperlink" Target="http://www.bav-astro.de/sfs/BAVM_link.php?BAVMnr=56" TargetMode="External"/><Relationship Id="rId39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38" TargetMode="External"/><Relationship Id="rId21" Type="http://schemas.openxmlformats.org/officeDocument/2006/relationships/hyperlink" Target="http://www.konkoly.hu/cgi-bin/IBVS?5960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var.astro.cz/oejv/issues/oejv0162.pdf" TargetMode="External"/><Relationship Id="rId7" Type="http://schemas.openxmlformats.org/officeDocument/2006/relationships/hyperlink" Target="http://www.bav-astro.de/sfs/BAVM_link.php?BAVMnr=60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aavso.org/sites/default/files/jaavso/v36n2/186.pdf" TargetMode="External"/><Relationship Id="rId25" Type="http://schemas.openxmlformats.org/officeDocument/2006/relationships/hyperlink" Target="http://www.bav-astro.de/sfs/BAVM_link.php?BAVMnr=238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bav-astro.de/sfs/BAVM_link.php?BAVMnr=38" TargetMode="External"/><Relationship Id="rId16" Type="http://schemas.openxmlformats.org/officeDocument/2006/relationships/hyperlink" Target="http://www.aavso.org/sites/default/files/jaavso/v36n2/186.pdf" TargetMode="External"/><Relationship Id="rId20" Type="http://schemas.openxmlformats.org/officeDocument/2006/relationships/hyperlink" Target="http://www.bav-astro.de/sfs/BAVM_link.php?BAVMnr=220" TargetMode="External"/><Relationship Id="rId29" Type="http://schemas.openxmlformats.org/officeDocument/2006/relationships/hyperlink" Target="http://var.astro.cz/oejv/issues/oejv0074.pdf" TargetMode="External"/><Relationship Id="rId41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konkoly.hu/cgi-bin/IBVS?4097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bav-astro.de/sfs/BAVM_link.php?BAVMnr=234" TargetMode="External"/><Relationship Id="rId32" Type="http://schemas.openxmlformats.org/officeDocument/2006/relationships/hyperlink" Target="http://vsolj.cetus-net.org/no40.pdf" TargetMode="External"/><Relationship Id="rId37" Type="http://schemas.openxmlformats.org/officeDocument/2006/relationships/hyperlink" Target="http://vsolj.cetus-net.org/vsoljno51.pdf" TargetMode="External"/><Relationship Id="rId40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3615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konkoly.hu/cgi-bin/IBVS?6042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var.astro.cz/oejv/issues/oejv0094.pdf" TargetMode="External"/><Relationship Id="rId10" Type="http://schemas.openxmlformats.org/officeDocument/2006/relationships/hyperlink" Target="http://www.konkoly.hu/cgi-bin/IBVS?5494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bav-astro.de/sfs/BAVM_link.php?BAVMnr=183" TargetMode="External"/><Relationship Id="rId22" Type="http://schemas.openxmlformats.org/officeDocument/2006/relationships/hyperlink" Target="http://www.konkoly.hu/cgi-bin/IBVS?6011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var.astro.cz/oejv/issues/oejv0074.pdf" TargetMode="External"/><Relationship Id="rId43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4"/>
  <sheetViews>
    <sheetView tabSelected="1" workbookViewId="0">
      <pane xSplit="14" ySplit="22" topLeftCell="O161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6" style="1" customWidth="1"/>
    <col min="2" max="2" width="5.140625" style="2" customWidth="1"/>
    <col min="3" max="3" width="11.85546875" style="1" customWidth="1"/>
    <col min="4" max="4" width="9.42578125" style="1" customWidth="1"/>
    <col min="5" max="5" width="12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3" t="s">
        <v>0</v>
      </c>
    </row>
    <row r="2" spans="1:6">
      <c r="A2" s="1" t="s">
        <v>1</v>
      </c>
      <c r="B2" s="4" t="s">
        <v>2</v>
      </c>
      <c r="E2" s="5" t="s">
        <v>3</v>
      </c>
    </row>
    <row r="3" spans="1:6">
      <c r="E3" s="5" t="s">
        <v>4</v>
      </c>
    </row>
    <row r="4" spans="1:6">
      <c r="A4" s="6" t="s">
        <v>5</v>
      </c>
      <c r="C4" s="7">
        <v>41238.328000000001</v>
      </c>
      <c r="D4" s="8">
        <v>0.97561790000000004</v>
      </c>
    </row>
    <row r="5" spans="1:6">
      <c r="A5" s="9" t="s">
        <v>6</v>
      </c>
      <c r="B5"/>
      <c r="C5" s="10">
        <v>-9.5</v>
      </c>
      <c r="D5" t="s">
        <v>7</v>
      </c>
    </row>
    <row r="6" spans="1:6">
      <c r="A6" s="6" t="s">
        <v>8</v>
      </c>
    </row>
    <row r="7" spans="1:6">
      <c r="A7" s="1" t="s">
        <v>9</v>
      </c>
      <c r="C7" s="1">
        <f>+C4</f>
        <v>41238.328000000001</v>
      </c>
      <c r="D7" s="1" t="s">
        <v>552</v>
      </c>
      <c r="E7" s="1">
        <v>41238.328000000001</v>
      </c>
    </row>
    <row r="8" spans="1:6">
      <c r="A8" s="1" t="s">
        <v>10</v>
      </c>
      <c r="C8" s="1">
        <v>0.9756146</v>
      </c>
      <c r="D8" s="1" t="s">
        <v>552</v>
      </c>
      <c r="E8" s="1">
        <v>0.97561790000000004</v>
      </c>
    </row>
    <row r="9" spans="1:6">
      <c r="A9" s="11" t="s">
        <v>11</v>
      </c>
      <c r="B9" s="12">
        <v>21</v>
      </c>
      <c r="C9" s="13" t="str">
        <f>"F"&amp;B9</f>
        <v>F21</v>
      </c>
      <c r="D9" s="14" t="str">
        <f>"G"&amp;B9</f>
        <v>G21</v>
      </c>
    </row>
    <row r="10" spans="1:6">
      <c r="A10"/>
      <c r="B10"/>
      <c r="C10" s="15" t="s">
        <v>12</v>
      </c>
      <c r="D10" s="15" t="s">
        <v>13</v>
      </c>
      <c r="E10"/>
    </row>
    <row r="11" spans="1:6">
      <c r="A11" t="s">
        <v>14</v>
      </c>
      <c r="B11"/>
      <c r="C11" s="16">
        <f ca="1">INTERCEPT(INDIRECT($D$9):G976,INDIRECT($C$9):F976)</f>
        <v>6.9902107200302717E-3</v>
      </c>
      <c r="D11" s="2"/>
      <c r="E11"/>
    </row>
    <row r="12" spans="1:6">
      <c r="A12" t="s">
        <v>15</v>
      </c>
      <c r="B12"/>
      <c r="C12" s="16">
        <f ca="1">SLOPE(INDIRECT($D$9):G976,INDIRECT($C$9):F976)</f>
        <v>-3.3919685622588727E-7</v>
      </c>
      <c r="D12" s="2"/>
      <c r="E12" s="91" t="s">
        <v>548</v>
      </c>
      <c r="F12" s="92" t="s">
        <v>551</v>
      </c>
    </row>
    <row r="13" spans="1:6">
      <c r="A13" t="s">
        <v>16</v>
      </c>
      <c r="B13"/>
      <c r="C13" s="2" t="s">
        <v>17</v>
      </c>
      <c r="E13" s="88" t="s">
        <v>19</v>
      </c>
      <c r="F13" s="93">
        <v>1</v>
      </c>
    </row>
    <row r="14" spans="1:6">
      <c r="A14"/>
      <c r="B14"/>
      <c r="C14"/>
      <c r="E14" s="88" t="s">
        <v>21</v>
      </c>
      <c r="F14" s="94">
        <f ca="1">NOW()+15018.5+$C$5/24</f>
        <v>60581.765975578703</v>
      </c>
    </row>
    <row r="15" spans="1:6">
      <c r="A15" s="17" t="s">
        <v>18</v>
      </c>
      <c r="B15"/>
      <c r="C15" s="18">
        <f ca="1">(C7+C11)+(C8+C12)*INT(MAX(F21:F3517))</f>
        <v>60266.715532915237</v>
      </c>
      <c r="E15" s="88" t="s">
        <v>23</v>
      </c>
      <c r="F15" s="94">
        <f ca="1">ROUND(2*($F$14-$C$7)/$C$8,0)/2+$F$13</f>
        <v>19828</v>
      </c>
    </row>
    <row r="16" spans="1:6">
      <c r="A16" s="17" t="s">
        <v>20</v>
      </c>
      <c r="B16"/>
      <c r="C16" s="18">
        <f ca="1">+C8+C12</f>
        <v>0.97561426080314373</v>
      </c>
      <c r="E16" s="88" t="s">
        <v>25</v>
      </c>
      <c r="F16" s="94">
        <f ca="1">ROUND(2*($F$14-$C$15)/$C$16,0)/2+$F$13</f>
        <v>324</v>
      </c>
    </row>
    <row r="17" spans="1:33">
      <c r="A17" s="11" t="s">
        <v>22</v>
      </c>
      <c r="B17"/>
      <c r="C17">
        <f>COUNT(C21:C2175)</f>
        <v>160</v>
      </c>
      <c r="E17" s="88" t="s">
        <v>549</v>
      </c>
      <c r="F17" s="95">
        <f ca="1">+$C$15+$C$16*$F$16-15018.5-$C$5/24</f>
        <v>45564.710386748789</v>
      </c>
    </row>
    <row r="18" spans="1:33">
      <c r="A18" s="17" t="s">
        <v>24</v>
      </c>
      <c r="B18"/>
      <c r="C18" s="19">
        <f ca="1">+C15</f>
        <v>60266.715532915237</v>
      </c>
      <c r="D18" s="87">
        <f ca="1">+C16</f>
        <v>0.97561426080314373</v>
      </c>
      <c r="E18" s="89" t="s">
        <v>550</v>
      </c>
      <c r="F18" s="96">
        <f ca="1">+($C$15+$C$16*$F$16)-($C$16/2)-15018.5-$C$5/24</f>
        <v>45564.222579618385</v>
      </c>
    </row>
    <row r="19" spans="1:33">
      <c r="E19" s="90"/>
      <c r="F19" s="20"/>
    </row>
    <row r="20" spans="1:33">
      <c r="A20" s="15" t="s">
        <v>26</v>
      </c>
      <c r="B20" s="15" t="s">
        <v>27</v>
      </c>
      <c r="C20" s="15" t="s">
        <v>28</v>
      </c>
      <c r="D20" s="15" t="s">
        <v>29</v>
      </c>
      <c r="E20" s="15" t="s">
        <v>30</v>
      </c>
      <c r="F20" s="15" t="s">
        <v>31</v>
      </c>
      <c r="G20" s="15" t="s">
        <v>32</v>
      </c>
      <c r="H20" s="21" t="s">
        <v>33</v>
      </c>
      <c r="I20" s="21" t="s">
        <v>34</v>
      </c>
      <c r="J20" s="21" t="s">
        <v>35</v>
      </c>
      <c r="K20" s="21" t="s">
        <v>36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5" t="s">
        <v>42</v>
      </c>
      <c r="U20" s="22" t="s">
        <v>43</v>
      </c>
    </row>
    <row r="21" spans="1:33">
      <c r="A21" s="23" t="s">
        <v>44</v>
      </c>
      <c r="B21" s="24" t="s">
        <v>45</v>
      </c>
      <c r="C21" s="25">
        <v>39033.449000000001</v>
      </c>
      <c r="D21" s="26"/>
      <c r="E21" s="27">
        <f t="shared" ref="E21:E52" si="0">+(C21-C$7)/C$8</f>
        <v>-2259.9897541508717</v>
      </c>
      <c r="F21" s="1">
        <f t="shared" ref="F21:F52" si="1">ROUND(2*E21,0)/2</f>
        <v>-2260</v>
      </c>
      <c r="G21" s="1">
        <f>+C21-(C$7+F21*C$8)</f>
        <v>9.9960000006831251E-3</v>
      </c>
      <c r="H21" s="1">
        <f>+G21</f>
        <v>9.9960000006831251E-3</v>
      </c>
      <c r="O21" s="1">
        <f t="shared" ref="O21:O52" ca="1" si="2">+C$11+C$12*$F21</f>
        <v>7.7567956151007771E-3</v>
      </c>
      <c r="Q21" s="78">
        <f t="shared" ref="Q21:Q52" si="3">+C21-15018.5</f>
        <v>24014.949000000001</v>
      </c>
    </row>
    <row r="22" spans="1:33">
      <c r="A22" s="23" t="s">
        <v>44</v>
      </c>
      <c r="B22" s="24" t="s">
        <v>46</v>
      </c>
      <c r="C22" s="25">
        <v>39056.383000000002</v>
      </c>
      <c r="D22" s="26"/>
      <c r="E22" s="27">
        <f t="shared" si="0"/>
        <v>-2236.4825208642837</v>
      </c>
      <c r="F22" s="1">
        <f t="shared" si="1"/>
        <v>-2236.5</v>
      </c>
      <c r="G22" s="1">
        <f>+C22-(C$7+F22*C$8)</f>
        <v>1.7052900002454408E-2</v>
      </c>
      <c r="H22" s="1">
        <f>+G22</f>
        <v>1.7052900002454408E-2</v>
      </c>
      <c r="O22" s="1">
        <f t="shared" ca="1" si="2"/>
        <v>7.7488244889794685E-3</v>
      </c>
      <c r="Q22" s="78">
        <f t="shared" si="3"/>
        <v>24037.883000000002</v>
      </c>
    </row>
    <row r="23" spans="1:33">
      <c r="A23" s="23" t="s">
        <v>44</v>
      </c>
      <c r="B23" s="24" t="s">
        <v>46</v>
      </c>
      <c r="C23" s="25">
        <v>39057.35</v>
      </c>
      <c r="D23" s="26"/>
      <c r="E23" s="27">
        <f t="shared" si="0"/>
        <v>-2235.4913507854462</v>
      </c>
      <c r="F23" s="1">
        <f t="shared" si="1"/>
        <v>-2235.5</v>
      </c>
      <c r="G23" s="1">
        <f>+C23-(C$7+F23*C$8)</f>
        <v>8.4382999993977137E-3</v>
      </c>
      <c r="H23" s="1">
        <f>+G23</f>
        <v>8.4382999993977137E-3</v>
      </c>
      <c r="O23" s="1">
        <f t="shared" ca="1" si="2"/>
        <v>7.7484852921232425E-3</v>
      </c>
      <c r="Q23" s="78">
        <f t="shared" si="3"/>
        <v>24038.85</v>
      </c>
    </row>
    <row r="24" spans="1:33">
      <c r="A24" s="23" t="s">
        <v>44</v>
      </c>
      <c r="B24" s="24" t="s">
        <v>45</v>
      </c>
      <c r="C24" s="25">
        <v>39387.599999999999</v>
      </c>
      <c r="D24" s="26"/>
      <c r="E24" s="27">
        <f t="shared" si="0"/>
        <v>-1896.986781460633</v>
      </c>
      <c r="F24" s="1">
        <f t="shared" si="1"/>
        <v>-1897</v>
      </c>
      <c r="G24" s="1">
        <f>+C24-(C$7+F24*C$8)</f>
        <v>1.289619999442948E-2</v>
      </c>
      <c r="H24" s="1">
        <f>+G24</f>
        <v>1.289619999442948E-2</v>
      </c>
      <c r="O24" s="1">
        <f t="shared" ca="1" si="2"/>
        <v>7.63366715629078E-3</v>
      </c>
      <c r="Q24" s="78">
        <f t="shared" si="3"/>
        <v>24369.1</v>
      </c>
    </row>
    <row r="25" spans="1:33">
      <c r="A25" s="1" t="s">
        <v>47</v>
      </c>
      <c r="C25" s="26">
        <v>41238.328000000001</v>
      </c>
      <c r="D25" s="26" t="s">
        <v>17</v>
      </c>
      <c r="E25" s="1">
        <f t="shared" si="0"/>
        <v>0</v>
      </c>
      <c r="F25" s="1">
        <f t="shared" si="1"/>
        <v>0</v>
      </c>
      <c r="H25" s="14">
        <f>G25</f>
        <v>0</v>
      </c>
      <c r="O25" s="1">
        <f t="shared" ca="1" si="2"/>
        <v>6.9902107200302717E-3</v>
      </c>
      <c r="Q25" s="78">
        <f t="shared" si="3"/>
        <v>26219.828000000001</v>
      </c>
    </row>
    <row r="26" spans="1:33">
      <c r="A26" s="1" t="s">
        <v>48</v>
      </c>
      <c r="C26" s="26">
        <v>44476.387000000002</v>
      </c>
      <c r="D26" s="26"/>
      <c r="E26" s="1">
        <f t="shared" si="0"/>
        <v>3318.9939961948098</v>
      </c>
      <c r="F26" s="1">
        <f t="shared" si="1"/>
        <v>3319</v>
      </c>
      <c r="I26" s="14">
        <v>-1.6810100001748651E-2</v>
      </c>
      <c r="O26" s="1">
        <f t="shared" ca="1" si="2"/>
        <v>5.8644163542165518E-3</v>
      </c>
      <c r="Q26" s="78">
        <f t="shared" si="3"/>
        <v>29457.887000000002</v>
      </c>
      <c r="AD26" s="1">
        <v>8</v>
      </c>
      <c r="AE26" s="1" t="s">
        <v>49</v>
      </c>
      <c r="AG26" s="1" t="s">
        <v>50</v>
      </c>
    </row>
    <row r="27" spans="1:33">
      <c r="A27" s="1" t="s">
        <v>51</v>
      </c>
      <c r="C27" s="26">
        <v>44875.413</v>
      </c>
      <c r="D27" s="26"/>
      <c r="E27" s="1">
        <f t="shared" si="0"/>
        <v>3727.993615511698</v>
      </c>
      <c r="F27" s="1">
        <f t="shared" si="1"/>
        <v>3728</v>
      </c>
      <c r="I27" s="14">
        <v>-1.8531200003053527E-2</v>
      </c>
      <c r="O27" s="1">
        <f t="shared" ca="1" si="2"/>
        <v>5.7256848400201637E-3</v>
      </c>
      <c r="Q27" s="78">
        <f t="shared" si="3"/>
        <v>29856.913</v>
      </c>
      <c r="AB27" s="1" t="s">
        <v>52</v>
      </c>
      <c r="AG27" s="1" t="s">
        <v>53</v>
      </c>
    </row>
    <row r="28" spans="1:33">
      <c r="A28" s="1" t="s">
        <v>54</v>
      </c>
      <c r="C28" s="26">
        <v>45556.396999999997</v>
      </c>
      <c r="D28" s="26"/>
      <c r="E28" s="1">
        <f t="shared" si="0"/>
        <v>4425.9987499162025</v>
      </c>
      <c r="F28" s="1">
        <f t="shared" si="1"/>
        <v>4426</v>
      </c>
      <c r="I28" s="14">
        <v>-1.582540000526933E-2</v>
      </c>
      <c r="O28" s="1">
        <f t="shared" ca="1" si="2"/>
        <v>5.4889254343744951E-3</v>
      </c>
      <c r="Q28" s="78">
        <f t="shared" si="3"/>
        <v>30537.896999999997</v>
      </c>
      <c r="AB28" s="1" t="s">
        <v>33</v>
      </c>
      <c r="AG28" s="1" t="s">
        <v>53</v>
      </c>
    </row>
    <row r="29" spans="1:33">
      <c r="A29" s="1" t="s">
        <v>54</v>
      </c>
      <c r="C29" s="26">
        <v>45637.370999999999</v>
      </c>
      <c r="D29" s="26"/>
      <c r="E29" s="1">
        <f t="shared" si="0"/>
        <v>4508.9966878314426</v>
      </c>
      <c r="F29" s="1">
        <f t="shared" si="1"/>
        <v>4509</v>
      </c>
      <c r="I29" s="14">
        <v>-1.8111099998350255E-2</v>
      </c>
      <c r="O29" s="1">
        <f t="shared" ca="1" si="2"/>
        <v>5.4607720953077461E-3</v>
      </c>
      <c r="Q29" s="78">
        <f t="shared" si="3"/>
        <v>30618.870999999999</v>
      </c>
      <c r="AB29" s="1" t="s">
        <v>52</v>
      </c>
      <c r="AG29" s="1" t="s">
        <v>53</v>
      </c>
    </row>
    <row r="30" spans="1:33">
      <c r="A30" s="1" t="s">
        <v>55</v>
      </c>
      <c r="C30" s="26">
        <v>47024.705999999998</v>
      </c>
      <c r="D30" s="26"/>
      <c r="E30" s="1">
        <f t="shared" si="0"/>
        <v>5931.0080025452644</v>
      </c>
      <c r="F30" s="1">
        <f t="shared" si="1"/>
        <v>5931</v>
      </c>
      <c r="G30" s="1">
        <f t="shared" ref="G30:G61" si="4">+C30-(C$7+F30*C$8)</f>
        <v>7.8073999975458719E-3</v>
      </c>
      <c r="I30" s="1">
        <f t="shared" ref="I30:I43" si="5">+G30</f>
        <v>7.8073999975458719E-3</v>
      </c>
      <c r="O30" s="1">
        <f t="shared" ca="1" si="2"/>
        <v>4.9784341657545337E-3</v>
      </c>
      <c r="Q30" s="78">
        <f t="shared" si="3"/>
        <v>32006.205999999998</v>
      </c>
      <c r="AB30" s="1" t="s">
        <v>52</v>
      </c>
      <c r="AD30" s="1">
        <v>22</v>
      </c>
      <c r="AE30" s="1" t="s">
        <v>56</v>
      </c>
      <c r="AG30" s="1" t="s">
        <v>57</v>
      </c>
    </row>
    <row r="31" spans="1:33">
      <c r="A31" s="1" t="s">
        <v>55</v>
      </c>
      <c r="C31" s="26">
        <v>47025.688000000002</v>
      </c>
      <c r="D31" s="26"/>
      <c r="E31" s="1">
        <f t="shared" si="0"/>
        <v>5932.0145475477721</v>
      </c>
      <c r="F31" s="1">
        <f t="shared" si="1"/>
        <v>5932</v>
      </c>
      <c r="G31" s="1">
        <f t="shared" si="4"/>
        <v>1.4192800001183059E-2</v>
      </c>
      <c r="I31" s="1">
        <f t="shared" si="5"/>
        <v>1.4192800001183059E-2</v>
      </c>
      <c r="O31" s="1">
        <f t="shared" ca="1" si="2"/>
        <v>4.9780949688983086E-3</v>
      </c>
      <c r="Q31" s="78">
        <f t="shared" si="3"/>
        <v>32007.188000000002</v>
      </c>
      <c r="AB31" s="1" t="s">
        <v>52</v>
      </c>
      <c r="AD31" s="1">
        <v>23</v>
      </c>
      <c r="AE31" s="1" t="s">
        <v>56</v>
      </c>
      <c r="AG31" s="1" t="s">
        <v>57</v>
      </c>
    </row>
    <row r="32" spans="1:33">
      <c r="A32" s="1" t="s">
        <v>55</v>
      </c>
      <c r="C32" s="26">
        <v>47027.624000000003</v>
      </c>
      <c r="D32" s="26"/>
      <c r="E32" s="1">
        <f t="shared" si="0"/>
        <v>5933.9989376952763</v>
      </c>
      <c r="F32" s="1">
        <f t="shared" si="1"/>
        <v>5934</v>
      </c>
      <c r="G32" s="1">
        <f t="shared" si="4"/>
        <v>-1.0363999972469173E-3</v>
      </c>
      <c r="I32" s="1">
        <f t="shared" si="5"/>
        <v>-1.0363999972469173E-3</v>
      </c>
      <c r="O32" s="1">
        <f t="shared" ca="1" si="2"/>
        <v>4.9774165751858565E-3</v>
      </c>
      <c r="Q32" s="78">
        <f t="shared" si="3"/>
        <v>32009.124000000003</v>
      </c>
      <c r="AB32" s="1" t="s">
        <v>52</v>
      </c>
      <c r="AD32" s="1">
        <v>13</v>
      </c>
      <c r="AE32" s="1" t="s">
        <v>56</v>
      </c>
      <c r="AG32" s="1" t="s">
        <v>57</v>
      </c>
    </row>
    <row r="33" spans="1:33">
      <c r="A33" s="1" t="s">
        <v>55</v>
      </c>
      <c r="C33" s="26">
        <v>47063.72</v>
      </c>
      <c r="D33" s="26"/>
      <c r="E33" s="1">
        <f t="shared" si="0"/>
        <v>5970.9971539991302</v>
      </c>
      <c r="F33" s="1">
        <f t="shared" si="1"/>
        <v>5971</v>
      </c>
      <c r="G33" s="1">
        <f t="shared" si="4"/>
        <v>-2.7765999984694645E-3</v>
      </c>
      <c r="I33" s="1">
        <f t="shared" si="5"/>
        <v>-2.7765999984694645E-3</v>
      </c>
      <c r="O33" s="1">
        <f t="shared" ca="1" si="2"/>
        <v>4.9648662915054986E-3</v>
      </c>
      <c r="Q33" s="78">
        <f t="shared" si="3"/>
        <v>32045.22</v>
      </c>
      <c r="AB33" s="1" t="s">
        <v>52</v>
      </c>
      <c r="AD33" s="1">
        <v>16</v>
      </c>
      <c r="AE33" s="1" t="s">
        <v>56</v>
      </c>
      <c r="AG33" s="1" t="s">
        <v>57</v>
      </c>
    </row>
    <row r="34" spans="1:33">
      <c r="A34" s="1" t="s">
        <v>55</v>
      </c>
      <c r="C34" s="26">
        <v>47064.695</v>
      </c>
      <c r="D34" s="26"/>
      <c r="E34" s="1">
        <f t="shared" si="0"/>
        <v>5971.9965240372567</v>
      </c>
      <c r="F34" s="1">
        <f t="shared" si="1"/>
        <v>5972</v>
      </c>
      <c r="G34" s="1">
        <f t="shared" si="4"/>
        <v>-3.3911999998963438E-3</v>
      </c>
      <c r="I34" s="1">
        <f t="shared" si="5"/>
        <v>-3.3911999998963438E-3</v>
      </c>
      <c r="O34" s="1">
        <f t="shared" ca="1" si="2"/>
        <v>4.9645270946492726E-3</v>
      </c>
      <c r="Q34" s="78">
        <f t="shared" si="3"/>
        <v>32046.195</v>
      </c>
      <c r="AB34" s="1" t="s">
        <v>52</v>
      </c>
      <c r="AD34" s="1">
        <v>15</v>
      </c>
      <c r="AE34" s="1" t="s">
        <v>56</v>
      </c>
      <c r="AG34" s="1" t="s">
        <v>57</v>
      </c>
    </row>
    <row r="35" spans="1:33">
      <c r="A35" s="1" t="s">
        <v>55</v>
      </c>
      <c r="C35" s="26">
        <v>47065.665000000001</v>
      </c>
      <c r="D35" s="26"/>
      <c r="E35" s="1">
        <f t="shared" si="0"/>
        <v>5972.9907691008311</v>
      </c>
      <c r="F35" s="1">
        <f t="shared" si="1"/>
        <v>5973</v>
      </c>
      <c r="G35" s="1">
        <f t="shared" si="4"/>
        <v>-9.0057999987038784E-3</v>
      </c>
      <c r="I35" s="1">
        <f t="shared" si="5"/>
        <v>-9.0057999987038784E-3</v>
      </c>
      <c r="O35" s="1">
        <f t="shared" ca="1" si="2"/>
        <v>4.9641878977930466E-3</v>
      </c>
      <c r="Q35" s="78">
        <f t="shared" si="3"/>
        <v>32047.165000000001</v>
      </c>
      <c r="AB35" s="1" t="s">
        <v>52</v>
      </c>
      <c r="AD35" s="1">
        <v>12</v>
      </c>
      <c r="AE35" s="1" t="s">
        <v>56</v>
      </c>
      <c r="AG35" s="1" t="s">
        <v>57</v>
      </c>
    </row>
    <row r="36" spans="1:33">
      <c r="A36" s="1" t="s">
        <v>55</v>
      </c>
      <c r="C36" s="26">
        <v>47111.525000000001</v>
      </c>
      <c r="D36" s="26"/>
      <c r="E36" s="1">
        <f t="shared" si="0"/>
        <v>6019.9970357147176</v>
      </c>
      <c r="F36" s="1">
        <f t="shared" si="1"/>
        <v>6020</v>
      </c>
      <c r="G36" s="1">
        <f t="shared" si="4"/>
        <v>-2.8919999967911281E-3</v>
      </c>
      <c r="I36" s="1">
        <f t="shared" si="5"/>
        <v>-2.8919999967911281E-3</v>
      </c>
      <c r="O36" s="1">
        <f t="shared" ca="1" si="2"/>
        <v>4.9482456455504304E-3</v>
      </c>
      <c r="Q36" s="78">
        <f t="shared" si="3"/>
        <v>32093.025000000001</v>
      </c>
      <c r="AB36" s="1" t="s">
        <v>52</v>
      </c>
      <c r="AD36" s="1">
        <v>12</v>
      </c>
      <c r="AE36" s="1" t="s">
        <v>56</v>
      </c>
      <c r="AG36" s="1" t="s">
        <v>57</v>
      </c>
    </row>
    <row r="37" spans="1:33">
      <c r="A37" s="1" t="s">
        <v>55</v>
      </c>
      <c r="C37" s="26">
        <v>47151.527000000002</v>
      </c>
      <c r="D37" s="26"/>
      <c r="E37" s="1">
        <f t="shared" si="0"/>
        <v>6060.9988821405504</v>
      </c>
      <c r="F37" s="1">
        <f t="shared" si="1"/>
        <v>6061</v>
      </c>
      <c r="G37" s="1">
        <f t="shared" si="4"/>
        <v>-1.0906000024988316E-3</v>
      </c>
      <c r="I37" s="1">
        <f t="shared" si="5"/>
        <v>-1.0906000024988316E-3</v>
      </c>
      <c r="O37" s="1">
        <f t="shared" ca="1" si="2"/>
        <v>4.9343385744451684E-3</v>
      </c>
      <c r="Q37" s="78">
        <f t="shared" si="3"/>
        <v>32133.027000000002</v>
      </c>
      <c r="AB37" s="1" t="s">
        <v>52</v>
      </c>
      <c r="AD37" s="1">
        <v>16</v>
      </c>
      <c r="AE37" s="1" t="s">
        <v>56</v>
      </c>
      <c r="AG37" s="1" t="s">
        <v>57</v>
      </c>
    </row>
    <row r="38" spans="1:33">
      <c r="A38" s="1" t="s">
        <v>55</v>
      </c>
      <c r="C38" s="26">
        <v>47422.735000000001</v>
      </c>
      <c r="D38" s="26"/>
      <c r="E38" s="1">
        <f t="shared" si="0"/>
        <v>6338.9857019359888</v>
      </c>
      <c r="F38" s="1">
        <f t="shared" si="1"/>
        <v>6339</v>
      </c>
      <c r="G38" s="1">
        <f t="shared" si="4"/>
        <v>-1.3949400003184564E-2</v>
      </c>
      <c r="I38" s="1">
        <f t="shared" si="5"/>
        <v>-1.3949400003184564E-2</v>
      </c>
      <c r="O38" s="1">
        <f t="shared" ca="1" si="2"/>
        <v>4.8400418484143724E-3</v>
      </c>
      <c r="Q38" s="78">
        <f t="shared" si="3"/>
        <v>32404.235000000001</v>
      </c>
      <c r="AB38" s="1" t="s">
        <v>52</v>
      </c>
      <c r="AD38" s="1">
        <v>16</v>
      </c>
      <c r="AE38" s="1" t="s">
        <v>56</v>
      </c>
      <c r="AG38" s="1" t="s">
        <v>57</v>
      </c>
    </row>
    <row r="39" spans="1:33">
      <c r="A39" s="1" t="s">
        <v>55</v>
      </c>
      <c r="C39" s="26">
        <v>47425.669000000002</v>
      </c>
      <c r="D39" s="26"/>
      <c r="E39" s="1">
        <f t="shared" si="0"/>
        <v>6341.9930370045713</v>
      </c>
      <c r="F39" s="1">
        <f t="shared" si="1"/>
        <v>6342</v>
      </c>
      <c r="G39" s="1">
        <f t="shared" si="4"/>
        <v>-6.7932000019936822E-3</v>
      </c>
      <c r="I39" s="1">
        <f t="shared" si="5"/>
        <v>-6.7932000019936822E-3</v>
      </c>
      <c r="O39" s="1">
        <f t="shared" ca="1" si="2"/>
        <v>4.8390242578456952E-3</v>
      </c>
      <c r="Q39" s="78">
        <f t="shared" si="3"/>
        <v>32407.169000000002</v>
      </c>
      <c r="AB39" s="1" t="s">
        <v>52</v>
      </c>
      <c r="AD39" s="1">
        <v>10</v>
      </c>
      <c r="AE39" s="1" t="s">
        <v>56</v>
      </c>
      <c r="AG39" s="1" t="s">
        <v>57</v>
      </c>
    </row>
    <row r="40" spans="1:33">
      <c r="A40" s="1" t="s">
        <v>55</v>
      </c>
      <c r="C40" s="26">
        <v>47467.627999999997</v>
      </c>
      <c r="D40" s="26"/>
      <c r="E40" s="1">
        <f t="shared" si="0"/>
        <v>6385.000798471031</v>
      </c>
      <c r="F40" s="1">
        <f t="shared" si="1"/>
        <v>6385</v>
      </c>
      <c r="G40" s="1">
        <f t="shared" si="4"/>
        <v>7.789999945089221E-4</v>
      </c>
      <c r="I40" s="1">
        <f t="shared" si="5"/>
        <v>7.789999945089221E-4</v>
      </c>
      <c r="O40" s="1">
        <f t="shared" ca="1" si="2"/>
        <v>4.8244387930279813E-3</v>
      </c>
      <c r="Q40" s="78">
        <f t="shared" si="3"/>
        <v>32449.127999999997</v>
      </c>
      <c r="AB40" s="1" t="s">
        <v>52</v>
      </c>
      <c r="AD40" s="1">
        <v>9</v>
      </c>
      <c r="AE40" s="1" t="s">
        <v>56</v>
      </c>
      <c r="AG40" s="1" t="s">
        <v>57</v>
      </c>
    </row>
    <row r="41" spans="1:33">
      <c r="A41" s="1" t="s">
        <v>55</v>
      </c>
      <c r="C41" s="26">
        <v>47745.69</v>
      </c>
      <c r="D41" s="26"/>
      <c r="E41" s="1">
        <f t="shared" si="0"/>
        <v>6670.0129333857867</v>
      </c>
      <c r="F41" s="1">
        <f t="shared" si="1"/>
        <v>6670</v>
      </c>
      <c r="G41" s="1">
        <f t="shared" si="4"/>
        <v>1.2618000000657048E-2</v>
      </c>
      <c r="I41" s="1">
        <f t="shared" si="5"/>
        <v>1.2618000000657048E-2</v>
      </c>
      <c r="O41" s="1">
        <f t="shared" ca="1" si="2"/>
        <v>4.7277676890036032E-3</v>
      </c>
      <c r="Q41" s="78">
        <f t="shared" si="3"/>
        <v>32727.190000000002</v>
      </c>
      <c r="AB41" s="1" t="s">
        <v>52</v>
      </c>
      <c r="AD41" s="1">
        <v>8</v>
      </c>
      <c r="AE41" s="1" t="s">
        <v>56</v>
      </c>
      <c r="AG41" s="1" t="s">
        <v>57</v>
      </c>
    </row>
    <row r="42" spans="1:33">
      <c r="A42" s="1" t="s">
        <v>55</v>
      </c>
      <c r="C42" s="26">
        <v>47747.644999999997</v>
      </c>
      <c r="D42" s="26"/>
      <c r="E42" s="1">
        <f t="shared" si="0"/>
        <v>6672.0167984365908</v>
      </c>
      <c r="F42" s="1">
        <f t="shared" si="1"/>
        <v>6672</v>
      </c>
      <c r="G42" s="1">
        <f t="shared" si="4"/>
        <v>1.6388799995183945E-2</v>
      </c>
      <c r="I42" s="1">
        <f t="shared" si="5"/>
        <v>1.6388799995183945E-2</v>
      </c>
      <c r="O42" s="1">
        <f t="shared" ca="1" si="2"/>
        <v>4.7270892952911512E-3</v>
      </c>
      <c r="Q42" s="78">
        <f t="shared" si="3"/>
        <v>32729.144999999997</v>
      </c>
      <c r="AB42" s="1" t="s">
        <v>52</v>
      </c>
      <c r="AD42" s="1">
        <v>10</v>
      </c>
      <c r="AE42" s="1" t="s">
        <v>56</v>
      </c>
      <c r="AG42" s="1" t="s">
        <v>57</v>
      </c>
    </row>
    <row r="43" spans="1:33">
      <c r="A43" s="1" t="s">
        <v>58</v>
      </c>
      <c r="C43" s="26">
        <v>47752.508900000001</v>
      </c>
      <c r="D43" s="26"/>
      <c r="E43" s="1">
        <f t="shared" si="0"/>
        <v>6677.0022711837228</v>
      </c>
      <c r="F43" s="1">
        <f t="shared" si="1"/>
        <v>6677</v>
      </c>
      <c r="G43" s="1">
        <f t="shared" si="4"/>
        <v>2.2157999992487021E-3</v>
      </c>
      <c r="I43" s="1">
        <f t="shared" si="5"/>
        <v>2.2157999992487021E-3</v>
      </c>
      <c r="O43" s="1">
        <f t="shared" ca="1" si="2"/>
        <v>4.7253933110100229E-3</v>
      </c>
      <c r="Q43" s="78">
        <f t="shared" si="3"/>
        <v>32734.008900000001</v>
      </c>
      <c r="AB43" s="1" t="s">
        <v>59</v>
      </c>
      <c r="AC43" s="1" t="s">
        <v>60</v>
      </c>
      <c r="AG43" s="1" t="s">
        <v>53</v>
      </c>
    </row>
    <row r="44" spans="1:33">
      <c r="A44" s="23" t="s">
        <v>61</v>
      </c>
      <c r="B44" s="24" t="s">
        <v>45</v>
      </c>
      <c r="C44" s="25">
        <v>47752.509100000003</v>
      </c>
      <c r="D44" s="26"/>
      <c r="E44" s="27">
        <f t="shared" si="0"/>
        <v>6677.0024761827071</v>
      </c>
      <c r="F44" s="1">
        <f t="shared" si="1"/>
        <v>6677</v>
      </c>
      <c r="G44" s="1">
        <f t="shared" si="4"/>
        <v>2.4158000014722347E-3</v>
      </c>
      <c r="J44" s="1">
        <f>+G44</f>
        <v>2.4158000014722347E-3</v>
      </c>
      <c r="O44" s="1">
        <f t="shared" ca="1" si="2"/>
        <v>4.7253933110100229E-3</v>
      </c>
      <c r="Q44" s="78">
        <f t="shared" si="3"/>
        <v>32734.009100000003</v>
      </c>
    </row>
    <row r="45" spans="1:33">
      <c r="A45" s="1" t="s">
        <v>58</v>
      </c>
      <c r="C45" s="26">
        <v>47752.5092</v>
      </c>
      <c r="D45" s="26"/>
      <c r="E45" s="1">
        <f t="shared" si="0"/>
        <v>6677.0025786821961</v>
      </c>
      <c r="F45" s="1">
        <f t="shared" si="1"/>
        <v>6677</v>
      </c>
      <c r="G45" s="1">
        <f t="shared" si="4"/>
        <v>2.5157999989460222E-3</v>
      </c>
      <c r="J45" s="1">
        <f>+G45</f>
        <v>2.5157999989460222E-3</v>
      </c>
      <c r="O45" s="1">
        <f t="shared" ca="1" si="2"/>
        <v>4.7253933110100229E-3</v>
      </c>
      <c r="Q45" s="78">
        <f t="shared" si="3"/>
        <v>32734.0092</v>
      </c>
      <c r="AB45" s="1" t="s">
        <v>59</v>
      </c>
      <c r="AC45" s="1" t="s">
        <v>50</v>
      </c>
      <c r="AG45" s="1" t="s">
        <v>53</v>
      </c>
    </row>
    <row r="46" spans="1:33">
      <c r="A46" s="1" t="s">
        <v>58</v>
      </c>
      <c r="C46" s="26">
        <v>47790.548999999999</v>
      </c>
      <c r="D46" s="26"/>
      <c r="E46" s="1">
        <f t="shared" si="0"/>
        <v>6715.9931800938584</v>
      </c>
      <c r="F46" s="1">
        <f t="shared" si="1"/>
        <v>6716</v>
      </c>
      <c r="G46" s="1">
        <f t="shared" si="4"/>
        <v>-6.6536000013002194E-3</v>
      </c>
      <c r="I46" s="1">
        <f>+G46</f>
        <v>-6.6536000013002194E-3</v>
      </c>
      <c r="O46" s="1">
        <f t="shared" ca="1" si="2"/>
        <v>4.712164633617213E-3</v>
      </c>
      <c r="Q46" s="78">
        <f t="shared" si="3"/>
        <v>32772.048999999999</v>
      </c>
      <c r="AB46" s="1" t="s">
        <v>33</v>
      </c>
      <c r="AG46" s="1" t="s">
        <v>53</v>
      </c>
    </row>
    <row r="47" spans="1:33">
      <c r="A47" s="1" t="s">
        <v>62</v>
      </c>
      <c r="C47" s="26">
        <v>48115.436199999996</v>
      </c>
      <c r="D47" s="26"/>
      <c r="E47" s="1">
        <f t="shared" si="0"/>
        <v>7049.0009067104929</v>
      </c>
      <c r="F47" s="1">
        <f t="shared" si="1"/>
        <v>7049</v>
      </c>
      <c r="G47" s="1">
        <f t="shared" si="4"/>
        <v>8.8459999824408442E-4</v>
      </c>
      <c r="J47" s="1">
        <f>+G47</f>
        <v>8.8459999824408442E-4</v>
      </c>
      <c r="O47" s="1">
        <f t="shared" ca="1" si="2"/>
        <v>4.5992120804939918E-3</v>
      </c>
      <c r="Q47" s="78">
        <f t="shared" si="3"/>
        <v>33096.936199999996</v>
      </c>
      <c r="AB47" s="1" t="s">
        <v>59</v>
      </c>
      <c r="AC47" s="1" t="s">
        <v>60</v>
      </c>
      <c r="AG47" s="1" t="s">
        <v>53</v>
      </c>
    </row>
    <row r="48" spans="1:33">
      <c r="A48" s="1" t="s">
        <v>55</v>
      </c>
      <c r="C48" s="26">
        <v>48149.593999999997</v>
      </c>
      <c r="D48" s="26"/>
      <c r="E48" s="1">
        <f t="shared" si="0"/>
        <v>7084.0124778780437</v>
      </c>
      <c r="F48" s="1">
        <f t="shared" si="1"/>
        <v>7084</v>
      </c>
      <c r="G48" s="1">
        <f t="shared" si="4"/>
        <v>1.2173599992820527E-2</v>
      </c>
      <c r="I48" s="1">
        <f t="shared" ref="I48:I54" si="6">+G48</f>
        <v>1.2173599992820527E-2</v>
      </c>
      <c r="O48" s="1">
        <f t="shared" ca="1" si="2"/>
        <v>4.5873401905260867E-3</v>
      </c>
      <c r="Q48" s="78">
        <f t="shared" si="3"/>
        <v>33131.093999999997</v>
      </c>
      <c r="AB48" s="1" t="s">
        <v>52</v>
      </c>
      <c r="AD48" s="1">
        <v>10</v>
      </c>
      <c r="AE48" s="1" t="s">
        <v>56</v>
      </c>
      <c r="AG48" s="1" t="s">
        <v>57</v>
      </c>
    </row>
    <row r="49" spans="1:33">
      <c r="A49" s="1" t="s">
        <v>55</v>
      </c>
      <c r="C49" s="26">
        <v>48150.565999999999</v>
      </c>
      <c r="D49" s="26"/>
      <c r="E49" s="1">
        <f t="shared" si="0"/>
        <v>7085.00877293144</v>
      </c>
      <c r="F49" s="1">
        <f t="shared" si="1"/>
        <v>7085</v>
      </c>
      <c r="G49" s="1">
        <f t="shared" si="4"/>
        <v>8.5589999944204465E-3</v>
      </c>
      <c r="I49" s="1">
        <f t="shared" si="6"/>
        <v>8.5589999944204465E-3</v>
      </c>
      <c r="O49" s="1">
        <f t="shared" ca="1" si="2"/>
        <v>4.5870009936698607E-3</v>
      </c>
      <c r="Q49" s="78">
        <f t="shared" si="3"/>
        <v>33132.065999999999</v>
      </c>
      <c r="AB49" s="1" t="s">
        <v>52</v>
      </c>
      <c r="AD49" s="1">
        <v>7</v>
      </c>
      <c r="AE49" s="1" t="s">
        <v>56</v>
      </c>
      <c r="AG49" s="1" t="s">
        <v>57</v>
      </c>
    </row>
    <row r="50" spans="1:33">
      <c r="A50" s="1" t="s">
        <v>63</v>
      </c>
      <c r="C50" s="26">
        <v>48156.413999999997</v>
      </c>
      <c r="D50" s="26"/>
      <c r="E50" s="1">
        <f t="shared" si="0"/>
        <v>7091.0029431703824</v>
      </c>
      <c r="F50" s="1">
        <f t="shared" si="1"/>
        <v>7091</v>
      </c>
      <c r="G50" s="1">
        <f t="shared" si="4"/>
        <v>2.8713999927276745E-3</v>
      </c>
      <c r="I50" s="1">
        <f t="shared" si="6"/>
        <v>2.8713999927276745E-3</v>
      </c>
      <c r="O50" s="1">
        <f t="shared" ca="1" si="2"/>
        <v>4.5849658125325047E-3</v>
      </c>
      <c r="Q50" s="78">
        <f t="shared" si="3"/>
        <v>33137.913999999997</v>
      </c>
      <c r="AB50" s="1" t="s">
        <v>52</v>
      </c>
      <c r="AG50" s="1" t="s">
        <v>53</v>
      </c>
    </row>
    <row r="51" spans="1:33">
      <c r="A51" s="1" t="s">
        <v>55</v>
      </c>
      <c r="C51" s="26">
        <v>48188.612000000001</v>
      </c>
      <c r="D51" s="26"/>
      <c r="E51" s="1">
        <f t="shared" si="0"/>
        <v>7124.0057293115533</v>
      </c>
      <c r="F51" s="1">
        <f t="shared" si="1"/>
        <v>7124</v>
      </c>
      <c r="G51" s="1">
        <f t="shared" si="4"/>
        <v>5.5895999976200983E-3</v>
      </c>
      <c r="I51" s="1">
        <f t="shared" si="6"/>
        <v>5.5895999976200983E-3</v>
      </c>
      <c r="O51" s="1">
        <f t="shared" ca="1" si="2"/>
        <v>4.5737723162770508E-3</v>
      </c>
      <c r="Q51" s="78">
        <f t="shared" si="3"/>
        <v>33170.112000000001</v>
      </c>
      <c r="AB51" s="1" t="s">
        <v>52</v>
      </c>
      <c r="AD51" s="1">
        <v>12</v>
      </c>
      <c r="AE51" s="1" t="s">
        <v>56</v>
      </c>
      <c r="AG51" s="1" t="s">
        <v>57</v>
      </c>
    </row>
    <row r="52" spans="1:33">
      <c r="A52" s="27" t="s">
        <v>55</v>
      </c>
      <c r="C52" s="26">
        <v>48190.57</v>
      </c>
      <c r="D52" s="26"/>
      <c r="E52" s="1">
        <f t="shared" si="0"/>
        <v>7126.0126693470947</v>
      </c>
      <c r="F52" s="1">
        <f t="shared" si="1"/>
        <v>7126</v>
      </c>
      <c r="G52" s="1">
        <f t="shared" si="4"/>
        <v>1.2360399996396154E-2</v>
      </c>
      <c r="I52" s="1">
        <f t="shared" si="6"/>
        <v>1.2360399996396154E-2</v>
      </c>
      <c r="O52" s="1">
        <f t="shared" ca="1" si="2"/>
        <v>4.5730939225645988E-3</v>
      </c>
      <c r="Q52" s="78">
        <f t="shared" si="3"/>
        <v>33172.07</v>
      </c>
      <c r="AB52" s="1" t="s">
        <v>52</v>
      </c>
      <c r="AD52" s="1">
        <v>8</v>
      </c>
      <c r="AE52" s="1" t="s">
        <v>56</v>
      </c>
      <c r="AG52" s="1" t="s">
        <v>57</v>
      </c>
    </row>
    <row r="53" spans="1:33">
      <c r="A53" s="27" t="s">
        <v>63</v>
      </c>
      <c r="C53" s="26">
        <v>48476.417999999998</v>
      </c>
      <c r="D53" s="26"/>
      <c r="E53" s="1">
        <f t="shared" ref="E53:E84" si="7">+(C53-C$7)/C$8</f>
        <v>7419.0054146381126</v>
      </c>
      <c r="F53" s="1">
        <f t="shared" ref="F53:F84" si="8">ROUND(2*E53,0)/2</f>
        <v>7419</v>
      </c>
      <c r="G53" s="1">
        <f t="shared" si="4"/>
        <v>5.2825999955530278E-3</v>
      </c>
      <c r="I53" s="1">
        <f t="shared" si="6"/>
        <v>5.2825999955530278E-3</v>
      </c>
      <c r="O53" s="1">
        <f t="shared" ref="O53:O84" ca="1" si="9">+C$11+C$12*$F53</f>
        <v>4.4737092436904144E-3</v>
      </c>
      <c r="Q53" s="78">
        <f t="shared" ref="Q53:Q84" si="10">+C53-15018.5</f>
        <v>33457.917999999998</v>
      </c>
      <c r="AB53" s="1" t="s">
        <v>52</v>
      </c>
      <c r="AG53" s="1" t="s">
        <v>53</v>
      </c>
    </row>
    <row r="54" spans="1:33">
      <c r="A54" s="27" t="s">
        <v>63</v>
      </c>
      <c r="C54" s="26">
        <v>48476.419000000002</v>
      </c>
      <c r="D54" s="26"/>
      <c r="E54" s="1">
        <f t="shared" si="7"/>
        <v>7419.0064396330272</v>
      </c>
      <c r="F54" s="1">
        <f t="shared" si="8"/>
        <v>7419</v>
      </c>
      <c r="G54" s="1">
        <f t="shared" si="4"/>
        <v>6.2825999993947335E-3</v>
      </c>
      <c r="I54" s="1">
        <f t="shared" si="6"/>
        <v>6.2825999993947335E-3</v>
      </c>
      <c r="O54" s="1">
        <f t="shared" ca="1" si="9"/>
        <v>4.4737092436904144E-3</v>
      </c>
      <c r="Q54" s="78">
        <f t="shared" si="10"/>
        <v>33457.919000000002</v>
      </c>
      <c r="AB54" s="1" t="s">
        <v>52</v>
      </c>
      <c r="AG54" s="1" t="s">
        <v>53</v>
      </c>
    </row>
    <row r="55" spans="1:33">
      <c r="A55" s="28" t="s">
        <v>64</v>
      </c>
      <c r="B55" s="29"/>
      <c r="C55" s="30">
        <v>48476.419500000004</v>
      </c>
      <c r="D55" s="30">
        <v>6.9999999999999999E-4</v>
      </c>
      <c r="E55" s="1">
        <f t="shared" si="7"/>
        <v>7419.0069521304849</v>
      </c>
      <c r="F55" s="1">
        <f t="shared" si="8"/>
        <v>7419</v>
      </c>
      <c r="G55" s="1">
        <f t="shared" si="4"/>
        <v>6.7826000013155863E-3</v>
      </c>
      <c r="J55" s="1">
        <f>+G55</f>
        <v>6.7826000013155863E-3</v>
      </c>
      <c r="O55" s="1">
        <f t="shared" ca="1" si="9"/>
        <v>4.4737092436904144E-3</v>
      </c>
      <c r="Q55" s="78">
        <f t="shared" si="10"/>
        <v>33457.919500000004</v>
      </c>
    </row>
    <row r="56" spans="1:33">
      <c r="A56" s="27" t="s">
        <v>63</v>
      </c>
      <c r="C56" s="26">
        <v>48476.421000000002</v>
      </c>
      <c r="D56" s="26"/>
      <c r="E56" s="1">
        <f t="shared" si="7"/>
        <v>7419.00848962285</v>
      </c>
      <c r="F56" s="1">
        <f t="shared" si="8"/>
        <v>7419</v>
      </c>
      <c r="G56" s="1">
        <f t="shared" si="4"/>
        <v>8.2825999998021871E-3</v>
      </c>
      <c r="I56" s="1">
        <f t="shared" ref="I56:I72" si="11">+G56</f>
        <v>8.2825999998021871E-3</v>
      </c>
      <c r="O56" s="1">
        <f t="shared" ca="1" si="9"/>
        <v>4.4737092436904144E-3</v>
      </c>
      <c r="Q56" s="78">
        <f t="shared" si="10"/>
        <v>33457.921000000002</v>
      </c>
      <c r="AB56" s="1" t="s">
        <v>52</v>
      </c>
      <c r="AG56" s="1" t="s">
        <v>53</v>
      </c>
    </row>
    <row r="57" spans="1:33">
      <c r="A57" s="27" t="s">
        <v>63</v>
      </c>
      <c r="C57" s="26">
        <v>48476.425999999999</v>
      </c>
      <c r="D57" s="26"/>
      <c r="E57" s="1">
        <f t="shared" si="7"/>
        <v>7419.013614597402</v>
      </c>
      <c r="F57" s="1">
        <f t="shared" si="8"/>
        <v>7419</v>
      </c>
      <c r="G57" s="1">
        <f t="shared" si="4"/>
        <v>1.3282599997182842E-2</v>
      </c>
      <c r="I57" s="1">
        <f t="shared" si="11"/>
        <v>1.3282599997182842E-2</v>
      </c>
      <c r="O57" s="1">
        <f t="shared" ca="1" si="9"/>
        <v>4.4737092436904144E-3</v>
      </c>
      <c r="Q57" s="78">
        <f t="shared" si="10"/>
        <v>33457.925999999999</v>
      </c>
      <c r="AB57" s="1" t="s">
        <v>52</v>
      </c>
      <c r="AG57" s="1" t="s">
        <v>53</v>
      </c>
    </row>
    <row r="58" spans="1:33">
      <c r="A58" s="27" t="s">
        <v>63</v>
      </c>
      <c r="C58" s="26">
        <v>48476.432000000001</v>
      </c>
      <c r="D58" s="26"/>
      <c r="E58" s="1">
        <f t="shared" si="7"/>
        <v>7419.0197645668686</v>
      </c>
      <c r="F58" s="1">
        <f t="shared" si="8"/>
        <v>7419</v>
      </c>
      <c r="G58" s="1">
        <f t="shared" si="4"/>
        <v>1.9282599998405203E-2</v>
      </c>
      <c r="I58" s="1">
        <f t="shared" si="11"/>
        <v>1.9282599998405203E-2</v>
      </c>
      <c r="O58" s="1">
        <f t="shared" ca="1" si="9"/>
        <v>4.4737092436904144E-3</v>
      </c>
      <c r="Q58" s="78">
        <f t="shared" si="10"/>
        <v>33457.932000000001</v>
      </c>
      <c r="AB58" s="1" t="s">
        <v>52</v>
      </c>
      <c r="AG58" s="1" t="s">
        <v>53</v>
      </c>
    </row>
    <row r="59" spans="1:33">
      <c r="A59" s="27" t="s">
        <v>55</v>
      </c>
      <c r="C59" s="26">
        <v>48506.654000000002</v>
      </c>
      <c r="D59" s="26"/>
      <c r="E59" s="1">
        <f t="shared" si="7"/>
        <v>7449.9971607640982</v>
      </c>
      <c r="F59" s="1">
        <f t="shared" si="8"/>
        <v>7450</v>
      </c>
      <c r="G59" s="1">
        <f t="shared" si="4"/>
        <v>-2.7699999991455115E-3</v>
      </c>
      <c r="I59" s="1">
        <f t="shared" si="11"/>
        <v>-2.7699999991455115E-3</v>
      </c>
      <c r="O59" s="1">
        <f t="shared" ca="1" si="9"/>
        <v>4.4631941411474117E-3</v>
      </c>
      <c r="Q59" s="78">
        <f t="shared" si="10"/>
        <v>33488.154000000002</v>
      </c>
      <c r="AB59" s="1" t="s">
        <v>52</v>
      </c>
      <c r="AD59" s="1">
        <v>9</v>
      </c>
      <c r="AE59" s="1" t="s">
        <v>56</v>
      </c>
      <c r="AG59" s="1" t="s">
        <v>57</v>
      </c>
    </row>
    <row r="60" spans="1:33">
      <c r="A60" s="27" t="s">
        <v>55</v>
      </c>
      <c r="C60" s="26">
        <v>48507.639000000003</v>
      </c>
      <c r="D60" s="26"/>
      <c r="E60" s="1">
        <f t="shared" si="7"/>
        <v>7451.0067807513351</v>
      </c>
      <c r="F60" s="1">
        <f t="shared" si="8"/>
        <v>7451</v>
      </c>
      <c r="G60" s="1">
        <f t="shared" si="4"/>
        <v>6.6154000014648773E-3</v>
      </c>
      <c r="I60" s="1">
        <f t="shared" si="11"/>
        <v>6.6154000014648773E-3</v>
      </c>
      <c r="O60" s="1">
        <f t="shared" ca="1" si="9"/>
        <v>4.4628549442911856E-3</v>
      </c>
      <c r="Q60" s="78">
        <f t="shared" si="10"/>
        <v>33489.139000000003</v>
      </c>
      <c r="AB60" s="1" t="s">
        <v>52</v>
      </c>
      <c r="AD60" s="1">
        <v>18</v>
      </c>
      <c r="AE60" s="1" t="s">
        <v>56</v>
      </c>
      <c r="AG60" s="1" t="s">
        <v>57</v>
      </c>
    </row>
    <row r="61" spans="1:33">
      <c r="A61" s="27" t="s">
        <v>55</v>
      </c>
      <c r="C61" s="26">
        <v>48508.608999999997</v>
      </c>
      <c r="D61" s="26"/>
      <c r="E61" s="1">
        <f t="shared" si="7"/>
        <v>7452.0010258149023</v>
      </c>
      <c r="F61" s="1">
        <f t="shared" si="8"/>
        <v>7452</v>
      </c>
      <c r="G61" s="1">
        <f t="shared" si="4"/>
        <v>1.0007999953813851E-3</v>
      </c>
      <c r="I61" s="1">
        <f t="shared" si="11"/>
        <v>1.0007999953813851E-3</v>
      </c>
      <c r="O61" s="1">
        <f t="shared" ca="1" si="9"/>
        <v>4.4625157474349596E-3</v>
      </c>
      <c r="Q61" s="78">
        <f t="shared" si="10"/>
        <v>33490.108999999997</v>
      </c>
      <c r="AB61" s="1" t="s">
        <v>52</v>
      </c>
      <c r="AD61" s="1">
        <v>15</v>
      </c>
      <c r="AE61" s="1" t="s">
        <v>56</v>
      </c>
      <c r="AG61" s="1" t="s">
        <v>57</v>
      </c>
    </row>
    <row r="62" spans="1:33">
      <c r="A62" s="27" t="s">
        <v>65</v>
      </c>
      <c r="C62" s="26">
        <v>48518.366099999999</v>
      </c>
      <c r="D62" s="26"/>
      <c r="E62" s="1">
        <f t="shared" si="7"/>
        <v>7462.0020036600499</v>
      </c>
      <c r="F62" s="1">
        <f t="shared" si="8"/>
        <v>7462</v>
      </c>
      <c r="G62" s="1">
        <f t="shared" ref="G62:G86" si="12">+C62-(C$7+F62*C$8)</f>
        <v>1.9547999982023612E-3</v>
      </c>
      <c r="I62" s="1">
        <f t="shared" si="11"/>
        <v>1.9547999982023612E-3</v>
      </c>
      <c r="O62" s="1">
        <f t="shared" ca="1" si="9"/>
        <v>4.4591237788727013E-3</v>
      </c>
      <c r="Q62" s="78">
        <f t="shared" si="10"/>
        <v>33499.866099999999</v>
      </c>
      <c r="AB62" s="1" t="s">
        <v>59</v>
      </c>
      <c r="AC62" s="1" t="s">
        <v>60</v>
      </c>
      <c r="AG62" s="1" t="s">
        <v>53</v>
      </c>
    </row>
    <row r="63" spans="1:33">
      <c r="A63" s="27" t="s">
        <v>65</v>
      </c>
      <c r="C63" s="26">
        <v>48518.366199999997</v>
      </c>
      <c r="D63" s="26"/>
      <c r="E63" s="1">
        <f t="shared" si="7"/>
        <v>7462.002106159538</v>
      </c>
      <c r="F63" s="1">
        <f t="shared" si="8"/>
        <v>7462</v>
      </c>
      <c r="G63" s="1">
        <f t="shared" si="12"/>
        <v>2.0547999956761487E-3</v>
      </c>
      <c r="I63" s="1">
        <f t="shared" si="11"/>
        <v>2.0547999956761487E-3</v>
      </c>
      <c r="O63" s="1">
        <f t="shared" ca="1" si="9"/>
        <v>4.4591237788727013E-3</v>
      </c>
      <c r="Q63" s="78">
        <f t="shared" si="10"/>
        <v>33499.866199999997</v>
      </c>
      <c r="AB63" s="1" t="s">
        <v>59</v>
      </c>
      <c r="AC63" s="1" t="s">
        <v>50</v>
      </c>
      <c r="AG63" s="1" t="s">
        <v>53</v>
      </c>
    </row>
    <row r="64" spans="1:33">
      <c r="A64" s="27" t="s">
        <v>55</v>
      </c>
      <c r="C64" s="26">
        <v>48546.644999999997</v>
      </c>
      <c r="D64" s="26"/>
      <c r="E64" s="1">
        <f t="shared" si="7"/>
        <v>7490.9877322459051</v>
      </c>
      <c r="F64" s="1">
        <f t="shared" si="8"/>
        <v>7491</v>
      </c>
      <c r="G64" s="1">
        <f t="shared" si="12"/>
        <v>-1.1968600003456231E-2</v>
      </c>
      <c r="I64" s="1">
        <f t="shared" si="11"/>
        <v>-1.1968600003456231E-2</v>
      </c>
      <c r="O64" s="1">
        <f t="shared" ca="1" si="9"/>
        <v>4.4492870700421506E-3</v>
      </c>
      <c r="Q64" s="78">
        <f t="shared" si="10"/>
        <v>33528.144999999997</v>
      </c>
      <c r="AB64" s="1" t="s">
        <v>52</v>
      </c>
      <c r="AD64" s="1">
        <v>14</v>
      </c>
      <c r="AE64" s="1" t="s">
        <v>56</v>
      </c>
      <c r="AG64" s="1" t="s">
        <v>57</v>
      </c>
    </row>
    <row r="65" spans="1:33">
      <c r="A65" s="27" t="s">
        <v>55</v>
      </c>
      <c r="C65" s="26">
        <v>48864.711000000003</v>
      </c>
      <c r="D65" s="26"/>
      <c r="E65" s="1">
        <f t="shared" si="7"/>
        <v>7817.0037635763156</v>
      </c>
      <c r="F65" s="1">
        <f t="shared" si="8"/>
        <v>7817</v>
      </c>
      <c r="G65" s="1">
        <f t="shared" si="12"/>
        <v>3.6718000046676025E-3</v>
      </c>
      <c r="I65" s="1">
        <f t="shared" si="11"/>
        <v>3.6718000046676025E-3</v>
      </c>
      <c r="O65" s="1">
        <f t="shared" ca="1" si="9"/>
        <v>4.3387088949125106E-3</v>
      </c>
      <c r="Q65" s="78">
        <f t="shared" si="10"/>
        <v>33846.211000000003</v>
      </c>
      <c r="AB65" s="1" t="s">
        <v>52</v>
      </c>
      <c r="AD65" s="1">
        <v>9</v>
      </c>
      <c r="AE65" s="1" t="s">
        <v>56</v>
      </c>
      <c r="AG65" s="1" t="s">
        <v>57</v>
      </c>
    </row>
    <row r="66" spans="1:33">
      <c r="A66" s="27" t="s">
        <v>55</v>
      </c>
      <c r="C66" s="26">
        <v>48866.671000000002</v>
      </c>
      <c r="D66" s="26"/>
      <c r="E66" s="1">
        <f t="shared" si="7"/>
        <v>7819.0127536016789</v>
      </c>
      <c r="F66" s="1">
        <f t="shared" si="8"/>
        <v>7819</v>
      </c>
      <c r="G66" s="1">
        <f t="shared" si="12"/>
        <v>1.2442600003851112E-2</v>
      </c>
      <c r="I66" s="1">
        <f t="shared" si="11"/>
        <v>1.2442600003851112E-2</v>
      </c>
      <c r="O66" s="1">
        <f t="shared" ca="1" si="9"/>
        <v>4.3380305012000586E-3</v>
      </c>
      <c r="Q66" s="78">
        <f t="shared" si="10"/>
        <v>33848.171000000002</v>
      </c>
      <c r="AB66" s="1" t="s">
        <v>52</v>
      </c>
      <c r="AD66" s="1">
        <v>17</v>
      </c>
      <c r="AE66" s="1" t="s">
        <v>56</v>
      </c>
      <c r="AG66" s="1" t="s">
        <v>57</v>
      </c>
    </row>
    <row r="67" spans="1:33">
      <c r="A67" s="27" t="s">
        <v>63</v>
      </c>
      <c r="C67" s="26">
        <v>49194.474000000002</v>
      </c>
      <c r="D67" s="26"/>
      <c r="E67" s="1">
        <f t="shared" si="7"/>
        <v>8155.009160379519</v>
      </c>
      <c r="F67" s="1">
        <f t="shared" si="8"/>
        <v>8155</v>
      </c>
      <c r="G67" s="1">
        <f t="shared" si="12"/>
        <v>8.9369999986956827E-3</v>
      </c>
      <c r="I67" s="1">
        <f t="shared" si="11"/>
        <v>8.9369999986956827E-3</v>
      </c>
      <c r="O67" s="1">
        <f t="shared" ca="1" si="9"/>
        <v>4.2240603575081611E-3</v>
      </c>
      <c r="Q67" s="78">
        <f t="shared" si="10"/>
        <v>34175.974000000002</v>
      </c>
      <c r="AB67" s="1" t="s">
        <v>52</v>
      </c>
      <c r="AG67" s="1" t="s">
        <v>53</v>
      </c>
    </row>
    <row r="68" spans="1:33">
      <c r="A68" s="27" t="s">
        <v>55</v>
      </c>
      <c r="C68" s="26">
        <v>49266.652000000002</v>
      </c>
      <c r="D68" s="26"/>
      <c r="E68" s="1">
        <f t="shared" si="7"/>
        <v>8228.9912430584791</v>
      </c>
      <c r="F68" s="1">
        <f t="shared" si="8"/>
        <v>8229</v>
      </c>
      <c r="G68" s="1">
        <f t="shared" si="12"/>
        <v>-8.5433999993256293E-3</v>
      </c>
      <c r="I68" s="1">
        <f t="shared" si="11"/>
        <v>-8.5433999993256293E-3</v>
      </c>
      <c r="O68" s="1">
        <f t="shared" ca="1" si="9"/>
        <v>4.1989597901474452E-3</v>
      </c>
      <c r="Q68" s="78">
        <f t="shared" si="10"/>
        <v>34248.152000000002</v>
      </c>
      <c r="AB68" s="1" t="s">
        <v>52</v>
      </c>
      <c r="AD68" s="1">
        <v>15</v>
      </c>
      <c r="AE68" s="1" t="s">
        <v>56</v>
      </c>
      <c r="AG68" s="1" t="s">
        <v>57</v>
      </c>
    </row>
    <row r="69" spans="1:33">
      <c r="A69" s="27" t="s">
        <v>55</v>
      </c>
      <c r="C69" s="26">
        <v>49268.612999999998</v>
      </c>
      <c r="D69" s="26"/>
      <c r="E69" s="1">
        <f t="shared" si="7"/>
        <v>8231.0012580787497</v>
      </c>
      <c r="F69" s="1">
        <f t="shared" si="8"/>
        <v>8231</v>
      </c>
      <c r="G69" s="1">
        <f t="shared" si="12"/>
        <v>1.2273999964236282E-3</v>
      </c>
      <c r="I69" s="1">
        <f t="shared" si="11"/>
        <v>1.2273999964236282E-3</v>
      </c>
      <c r="O69" s="1">
        <f t="shared" ca="1" si="9"/>
        <v>4.1982813964349941E-3</v>
      </c>
      <c r="Q69" s="78">
        <f t="shared" si="10"/>
        <v>34250.112999999998</v>
      </c>
      <c r="AB69" s="1" t="s">
        <v>52</v>
      </c>
      <c r="AD69" s="1">
        <v>12</v>
      </c>
      <c r="AE69" s="1" t="s">
        <v>56</v>
      </c>
      <c r="AG69" s="1" t="s">
        <v>57</v>
      </c>
    </row>
    <row r="70" spans="1:33">
      <c r="A70" s="27" t="s">
        <v>63</v>
      </c>
      <c r="C70" s="26">
        <v>49275.447</v>
      </c>
      <c r="D70" s="26"/>
      <c r="E70" s="1">
        <f t="shared" si="7"/>
        <v>8238.0060732998445</v>
      </c>
      <c r="F70" s="1">
        <f t="shared" si="8"/>
        <v>8238</v>
      </c>
      <c r="G70" s="1">
        <f t="shared" si="12"/>
        <v>5.9251999991829507E-3</v>
      </c>
      <c r="I70" s="1">
        <f t="shared" si="11"/>
        <v>5.9251999991829507E-3</v>
      </c>
      <c r="O70" s="1">
        <f t="shared" ca="1" si="9"/>
        <v>4.195907018441412E-3</v>
      </c>
      <c r="Q70" s="78">
        <f t="shared" si="10"/>
        <v>34256.947</v>
      </c>
      <c r="AB70" s="1" t="s">
        <v>52</v>
      </c>
      <c r="AG70" s="1" t="s">
        <v>53</v>
      </c>
    </row>
    <row r="71" spans="1:33">
      <c r="A71" s="23" t="s">
        <v>66</v>
      </c>
      <c r="B71" s="24" t="s">
        <v>45</v>
      </c>
      <c r="C71" s="25">
        <v>49712.517</v>
      </c>
      <c r="D71" s="26"/>
      <c r="E71" s="27">
        <f t="shared" si="7"/>
        <v>8686.000599007024</v>
      </c>
      <c r="F71" s="1">
        <f t="shared" si="8"/>
        <v>8686</v>
      </c>
      <c r="G71" s="1">
        <f t="shared" si="12"/>
        <v>5.8439999702386558E-4</v>
      </c>
      <c r="I71" s="1">
        <f t="shared" si="11"/>
        <v>5.8439999702386558E-4</v>
      </c>
      <c r="O71" s="1">
        <f t="shared" ca="1" si="9"/>
        <v>4.0439468268522148E-3</v>
      </c>
      <c r="Q71" s="78">
        <f t="shared" si="10"/>
        <v>34694.017</v>
      </c>
    </row>
    <row r="72" spans="1:33">
      <c r="A72" s="23" t="s">
        <v>66</v>
      </c>
      <c r="B72" s="24" t="s">
        <v>45</v>
      </c>
      <c r="C72" s="25">
        <v>49901.800999999999</v>
      </c>
      <c r="D72" s="26"/>
      <c r="E72" s="27">
        <f t="shared" si="7"/>
        <v>8880.0157357218704</v>
      </c>
      <c r="F72" s="1">
        <f t="shared" si="8"/>
        <v>8880</v>
      </c>
      <c r="G72" s="1">
        <f t="shared" si="12"/>
        <v>1.535199999489123E-2</v>
      </c>
      <c r="I72" s="1">
        <f t="shared" si="11"/>
        <v>1.535199999489123E-2</v>
      </c>
      <c r="O72" s="1">
        <f t="shared" ca="1" si="9"/>
        <v>3.9781426367443921E-3</v>
      </c>
      <c r="Q72" s="78">
        <f t="shared" si="10"/>
        <v>34883.300999999999</v>
      </c>
    </row>
    <row r="73" spans="1:33">
      <c r="A73" s="23" t="s">
        <v>67</v>
      </c>
      <c r="B73" s="24" t="s">
        <v>45</v>
      </c>
      <c r="C73" s="25">
        <v>49915.450400000002</v>
      </c>
      <c r="D73" s="26"/>
      <c r="E73" s="27">
        <f t="shared" si="7"/>
        <v>8894.0063012587143</v>
      </c>
      <c r="F73" s="1">
        <f t="shared" si="8"/>
        <v>8894</v>
      </c>
      <c r="G73" s="1">
        <f t="shared" si="12"/>
        <v>6.1475999973481521E-3</v>
      </c>
      <c r="J73" s="1">
        <f>+G73</f>
        <v>6.1475999973481521E-3</v>
      </c>
      <c r="O73" s="1">
        <f t="shared" ca="1" si="9"/>
        <v>3.9733938807572297E-3</v>
      </c>
      <c r="Q73" s="78">
        <f t="shared" si="10"/>
        <v>34896.950400000002</v>
      </c>
    </row>
    <row r="74" spans="1:33">
      <c r="A74" s="23" t="s">
        <v>66</v>
      </c>
      <c r="B74" s="24" t="s">
        <v>45</v>
      </c>
      <c r="C74" s="25">
        <v>49988.623</v>
      </c>
      <c r="D74" s="26"/>
      <c r="E74" s="27">
        <f t="shared" si="7"/>
        <v>8969.0078438760538</v>
      </c>
      <c r="F74" s="1">
        <f t="shared" si="8"/>
        <v>8969</v>
      </c>
      <c r="G74" s="1">
        <f t="shared" si="12"/>
        <v>7.6525999975274317E-3</v>
      </c>
      <c r="I74" s="1">
        <f>+G74</f>
        <v>7.6525999975274317E-3</v>
      </c>
      <c r="O74" s="1">
        <f t="shared" ca="1" si="9"/>
        <v>3.9479541165402888E-3</v>
      </c>
      <c r="Q74" s="78">
        <f t="shared" si="10"/>
        <v>34970.123</v>
      </c>
    </row>
    <row r="75" spans="1:33">
      <c r="A75" s="23" t="s">
        <v>67</v>
      </c>
      <c r="B75" s="24" t="s">
        <v>45</v>
      </c>
      <c r="C75" s="25">
        <v>50080.328200000004</v>
      </c>
      <c r="D75" s="26"/>
      <c r="E75" s="27">
        <f t="shared" si="7"/>
        <v>9063.0052071791488</v>
      </c>
      <c r="F75" s="1">
        <f t="shared" si="8"/>
        <v>9063</v>
      </c>
      <c r="G75" s="1">
        <f t="shared" si="12"/>
        <v>5.0802000041585416E-3</v>
      </c>
      <c r="J75" s="1">
        <f>+G75</f>
        <v>5.0802000041585416E-3</v>
      </c>
      <c r="O75" s="1">
        <f t="shared" ca="1" si="9"/>
        <v>3.9160696120550554E-3</v>
      </c>
      <c r="Q75" s="78">
        <f t="shared" si="10"/>
        <v>35061.828200000004</v>
      </c>
    </row>
    <row r="76" spans="1:33">
      <c r="A76" s="23" t="s">
        <v>66</v>
      </c>
      <c r="B76" s="24" t="s">
        <v>45</v>
      </c>
      <c r="C76" s="25">
        <v>50305.697999999997</v>
      </c>
      <c r="D76" s="26"/>
      <c r="E76" s="27">
        <f t="shared" si="7"/>
        <v>9294.0081052497535</v>
      </c>
      <c r="F76" s="1">
        <f t="shared" si="8"/>
        <v>9294</v>
      </c>
      <c r="G76" s="1">
        <f t="shared" si="12"/>
        <v>7.9075999965425581E-3</v>
      </c>
      <c r="I76" s="1">
        <f>+G76</f>
        <v>7.9075999965425581E-3</v>
      </c>
      <c r="O76" s="1">
        <f t="shared" ca="1" si="9"/>
        <v>3.8377151382668752E-3</v>
      </c>
      <c r="Q76" s="78">
        <f t="shared" si="10"/>
        <v>35287.197999999997</v>
      </c>
    </row>
    <row r="77" spans="1:33">
      <c r="A77" s="23" t="s">
        <v>66</v>
      </c>
      <c r="B77" s="24" t="s">
        <v>45</v>
      </c>
      <c r="C77" s="25">
        <v>50349.591</v>
      </c>
      <c r="D77" s="26"/>
      <c r="E77" s="27">
        <f t="shared" si="7"/>
        <v>9338.9982068739027</v>
      </c>
      <c r="F77" s="1">
        <f t="shared" si="8"/>
        <v>9339</v>
      </c>
      <c r="G77" s="1">
        <f t="shared" si="12"/>
        <v>-1.74939999851631E-3</v>
      </c>
      <c r="I77" s="1">
        <f>+G77</f>
        <v>-1.74939999851631E-3</v>
      </c>
      <c r="O77" s="1">
        <f t="shared" ca="1" si="9"/>
        <v>3.8224512797367105E-3</v>
      </c>
      <c r="Q77" s="78">
        <f t="shared" si="10"/>
        <v>35331.091</v>
      </c>
    </row>
    <row r="78" spans="1:33">
      <c r="A78" s="23" t="s">
        <v>66</v>
      </c>
      <c r="B78" s="24" t="s">
        <v>45</v>
      </c>
      <c r="C78" s="25">
        <v>50431.561000000002</v>
      </c>
      <c r="D78" s="26"/>
      <c r="E78" s="27">
        <f t="shared" si="7"/>
        <v>9423.0170397203983</v>
      </c>
      <c r="F78" s="1">
        <f t="shared" si="8"/>
        <v>9423</v>
      </c>
      <c r="G78" s="1">
        <f t="shared" si="12"/>
        <v>1.6624199997750111E-2</v>
      </c>
      <c r="I78" s="1">
        <f>+G78</f>
        <v>1.6624199997750111E-2</v>
      </c>
      <c r="O78" s="1">
        <f t="shared" ca="1" si="9"/>
        <v>3.7939587438137359E-3</v>
      </c>
      <c r="Q78" s="78">
        <f t="shared" si="10"/>
        <v>35413.061000000002</v>
      </c>
    </row>
    <row r="79" spans="1:33">
      <c r="A79" s="23" t="s">
        <v>67</v>
      </c>
      <c r="B79" s="24" t="s">
        <v>45</v>
      </c>
      <c r="C79" s="25">
        <v>50445.226199999997</v>
      </c>
      <c r="D79" s="26"/>
      <c r="E79" s="27">
        <f t="shared" si="7"/>
        <v>9437.0238001768284</v>
      </c>
      <c r="F79" s="1">
        <f t="shared" si="8"/>
        <v>9437</v>
      </c>
      <c r="G79" s="1">
        <f t="shared" si="12"/>
        <v>2.3219799993967172E-2</v>
      </c>
      <c r="J79" s="1">
        <f>+G79</f>
        <v>2.3219799993967172E-2</v>
      </c>
      <c r="O79" s="1">
        <f t="shared" ca="1" si="9"/>
        <v>3.7892099878265736E-3</v>
      </c>
      <c r="Q79" s="78">
        <f t="shared" si="10"/>
        <v>35426.726199999997</v>
      </c>
    </row>
    <row r="80" spans="1:33">
      <c r="A80" s="23" t="s">
        <v>66</v>
      </c>
      <c r="B80" s="24" t="s">
        <v>45</v>
      </c>
      <c r="C80" s="25">
        <v>50662.775000000001</v>
      </c>
      <c r="D80" s="26"/>
      <c r="E80" s="27">
        <f t="shared" si="7"/>
        <v>9660.0102130492924</v>
      </c>
      <c r="F80" s="1">
        <f t="shared" si="8"/>
        <v>9660</v>
      </c>
      <c r="G80" s="1">
        <f t="shared" si="12"/>
        <v>9.9640000044018961E-3</v>
      </c>
      <c r="I80" s="1">
        <f t="shared" ref="I80:I86" si="13">+G80</f>
        <v>9.9640000044018961E-3</v>
      </c>
      <c r="O80" s="1">
        <f t="shared" ca="1" si="9"/>
        <v>3.7135690888882005E-3</v>
      </c>
      <c r="Q80" s="78">
        <f t="shared" si="10"/>
        <v>35644.275000000001</v>
      </c>
    </row>
    <row r="81" spans="1:21">
      <c r="A81" s="23" t="s">
        <v>66</v>
      </c>
      <c r="B81" s="24" t="s">
        <v>45</v>
      </c>
      <c r="C81" s="25">
        <v>50666.665000000001</v>
      </c>
      <c r="D81" s="26"/>
      <c r="E81" s="27">
        <f t="shared" si="7"/>
        <v>9663.9974432526942</v>
      </c>
      <c r="F81" s="1">
        <f t="shared" si="8"/>
        <v>9664</v>
      </c>
      <c r="G81" s="1">
        <f t="shared" si="12"/>
        <v>-2.4943999960669316E-3</v>
      </c>
      <c r="I81" s="1">
        <f t="shared" si="13"/>
        <v>-2.4943999960669316E-3</v>
      </c>
      <c r="O81" s="1">
        <f t="shared" ca="1" si="9"/>
        <v>3.7122123014632969E-3</v>
      </c>
      <c r="Q81" s="78">
        <f t="shared" si="10"/>
        <v>35648.165000000001</v>
      </c>
    </row>
    <row r="82" spans="1:21">
      <c r="A82" s="23" t="s">
        <v>66</v>
      </c>
      <c r="B82" s="24" t="s">
        <v>45</v>
      </c>
      <c r="C82" s="25">
        <v>50668.62</v>
      </c>
      <c r="D82" s="26"/>
      <c r="E82" s="27">
        <f t="shared" si="7"/>
        <v>9666.0013083035064</v>
      </c>
      <c r="F82" s="1">
        <f t="shared" si="8"/>
        <v>9666</v>
      </c>
      <c r="G82" s="1">
        <f t="shared" si="12"/>
        <v>1.2764000057359226E-3</v>
      </c>
      <c r="I82" s="1">
        <f t="shared" si="13"/>
        <v>1.2764000057359226E-3</v>
      </c>
      <c r="O82" s="1">
        <f t="shared" ca="1" si="9"/>
        <v>3.7115339077508453E-3</v>
      </c>
      <c r="Q82" s="78">
        <f t="shared" si="10"/>
        <v>35650.120000000003</v>
      </c>
    </row>
    <row r="83" spans="1:21">
      <c r="A83" s="23" t="s">
        <v>66</v>
      </c>
      <c r="B83" s="24" t="s">
        <v>45</v>
      </c>
      <c r="C83" s="25">
        <v>51027.658000000003</v>
      </c>
      <c r="D83" s="26"/>
      <c r="E83" s="27">
        <f t="shared" si="7"/>
        <v>10034.013431123316</v>
      </c>
      <c r="F83" s="1">
        <f t="shared" si="8"/>
        <v>10034</v>
      </c>
      <c r="G83" s="1">
        <f t="shared" si="12"/>
        <v>1.3103600002068561E-2</v>
      </c>
      <c r="I83" s="1">
        <f t="shared" si="13"/>
        <v>1.3103600002068561E-2</v>
      </c>
      <c r="O83" s="1">
        <f t="shared" ca="1" si="9"/>
        <v>3.5867094646597187E-3</v>
      </c>
      <c r="Q83" s="78">
        <f t="shared" si="10"/>
        <v>36009.158000000003</v>
      </c>
    </row>
    <row r="84" spans="1:21">
      <c r="A84" s="23" t="s">
        <v>66</v>
      </c>
      <c r="B84" s="24" t="s">
        <v>45</v>
      </c>
      <c r="C84" s="25">
        <v>51069.603000000003</v>
      </c>
      <c r="D84" s="26"/>
      <c r="E84" s="27">
        <f t="shared" si="7"/>
        <v>10077.006842661027</v>
      </c>
      <c r="F84" s="1">
        <f t="shared" si="8"/>
        <v>10077</v>
      </c>
      <c r="G84" s="1">
        <f t="shared" si="12"/>
        <v>6.6758000029949471E-3</v>
      </c>
      <c r="I84" s="1">
        <f t="shared" si="13"/>
        <v>6.6758000029949471E-3</v>
      </c>
      <c r="O84" s="1">
        <f t="shared" ca="1" si="9"/>
        <v>3.5721239998420056E-3</v>
      </c>
      <c r="Q84" s="78">
        <f t="shared" si="10"/>
        <v>36051.103000000003</v>
      </c>
    </row>
    <row r="85" spans="1:21">
      <c r="A85" s="23" t="s">
        <v>66</v>
      </c>
      <c r="B85" s="24" t="s">
        <v>45</v>
      </c>
      <c r="C85" s="25">
        <v>51510.572999999997</v>
      </c>
      <c r="D85" s="26"/>
      <c r="E85" s="27">
        <f t="shared" ref="E85:E116" si="14">+(C85-C$7)/C$8</f>
        <v>10528.998848520712</v>
      </c>
      <c r="F85" s="1">
        <f t="shared" ref="F85:F116" si="15">ROUND(2*E85,0)/2</f>
        <v>10529</v>
      </c>
      <c r="G85" s="1">
        <f t="shared" si="12"/>
        <v>-1.1234000048716553E-3</v>
      </c>
      <c r="I85" s="1">
        <f t="shared" si="13"/>
        <v>-1.1234000048716553E-3</v>
      </c>
      <c r="O85" s="1">
        <f t="shared" ref="O85:O116" ca="1" si="16">+C$11+C$12*$F85</f>
        <v>3.4188070208279048E-3</v>
      </c>
      <c r="Q85" s="78">
        <f t="shared" ref="Q85:Q116" si="17">+C85-15018.5</f>
        <v>36492.072999999997</v>
      </c>
    </row>
    <row r="86" spans="1:21">
      <c r="A86" s="23" t="s">
        <v>66</v>
      </c>
      <c r="B86" s="24" t="s">
        <v>45</v>
      </c>
      <c r="C86" s="25">
        <v>51551.561999999998</v>
      </c>
      <c r="D86" s="26"/>
      <c r="E86" s="27">
        <f t="shared" si="14"/>
        <v>10571.012364923605</v>
      </c>
      <c r="F86" s="1">
        <f t="shared" si="15"/>
        <v>10571</v>
      </c>
      <c r="G86" s="1">
        <f t="shared" si="12"/>
        <v>1.2063399997714441E-2</v>
      </c>
      <c r="I86" s="1">
        <f t="shared" si="13"/>
        <v>1.2063399997714441E-2</v>
      </c>
      <c r="O86" s="1">
        <f t="shared" ca="1" si="16"/>
        <v>3.4045607528664173E-3</v>
      </c>
      <c r="Q86" s="78">
        <f t="shared" si="17"/>
        <v>36533.061999999998</v>
      </c>
    </row>
    <row r="87" spans="1:21">
      <c r="A87" s="31" t="s">
        <v>68</v>
      </c>
      <c r="B87" s="32" t="s">
        <v>45</v>
      </c>
      <c r="C87" s="31">
        <v>51757.411899999999</v>
      </c>
      <c r="D87" s="31" t="s">
        <v>34</v>
      </c>
      <c r="E87" s="1">
        <f t="shared" si="14"/>
        <v>10782.007464832936</v>
      </c>
      <c r="F87" s="1">
        <f t="shared" si="15"/>
        <v>10782</v>
      </c>
      <c r="O87" s="1">
        <f t="shared" ca="1" si="16"/>
        <v>3.332990216202755E-3</v>
      </c>
      <c r="Q87" s="78">
        <f t="shared" si="17"/>
        <v>36738.911899999999</v>
      </c>
      <c r="U87" s="14">
        <v>-2.8297800003201701E-2</v>
      </c>
    </row>
    <row r="88" spans="1:21">
      <c r="A88" s="31" t="s">
        <v>68</v>
      </c>
      <c r="B88" s="32" t="s">
        <v>45</v>
      </c>
      <c r="C88" s="31">
        <v>51757.420899999997</v>
      </c>
      <c r="D88" s="31" t="s">
        <v>34</v>
      </c>
      <c r="E88" s="1">
        <f t="shared" si="14"/>
        <v>10782.016689787131</v>
      </c>
      <c r="F88" s="1">
        <f t="shared" si="15"/>
        <v>10782</v>
      </c>
      <c r="O88" s="1">
        <f t="shared" ca="1" si="16"/>
        <v>3.332990216202755E-3</v>
      </c>
      <c r="Q88" s="78">
        <f t="shared" si="17"/>
        <v>36738.920899999997</v>
      </c>
      <c r="U88" s="14">
        <v>-1.9297800005006138E-2</v>
      </c>
    </row>
    <row r="89" spans="1:21">
      <c r="A89" s="31" t="s">
        <v>68</v>
      </c>
      <c r="B89" s="32" t="s">
        <v>45</v>
      </c>
      <c r="C89" s="31">
        <v>51757.423699999999</v>
      </c>
      <c r="D89" s="31" t="s">
        <v>34</v>
      </c>
      <c r="E89" s="1">
        <f t="shared" si="14"/>
        <v>10782.019559772883</v>
      </c>
      <c r="F89" s="1">
        <f t="shared" si="15"/>
        <v>10782</v>
      </c>
      <c r="O89" s="1">
        <f t="shared" ca="1" si="16"/>
        <v>3.332990216202755E-3</v>
      </c>
      <c r="Q89" s="78">
        <f t="shared" si="17"/>
        <v>36738.923699999999</v>
      </c>
      <c r="U89" s="14">
        <v>-1.6497800002980512E-2</v>
      </c>
    </row>
    <row r="90" spans="1:21">
      <c r="A90" s="31" t="s">
        <v>68</v>
      </c>
      <c r="B90" s="32" t="s">
        <v>45</v>
      </c>
      <c r="C90" s="31">
        <v>51757.4251</v>
      </c>
      <c r="D90" s="31" t="s">
        <v>34</v>
      </c>
      <c r="E90" s="1">
        <f t="shared" si="14"/>
        <v>10782.02099476576</v>
      </c>
      <c r="F90" s="1">
        <f t="shared" si="15"/>
        <v>10782</v>
      </c>
      <c r="O90" s="1">
        <f t="shared" ca="1" si="16"/>
        <v>3.332990216202755E-3</v>
      </c>
      <c r="Q90" s="78">
        <f t="shared" si="17"/>
        <v>36738.9251</v>
      </c>
      <c r="U90" s="14">
        <v>-1.5097800001967698E-2</v>
      </c>
    </row>
    <row r="91" spans="1:21">
      <c r="A91" s="31" t="s">
        <v>68</v>
      </c>
      <c r="B91" s="32" t="s">
        <v>45</v>
      </c>
      <c r="C91" s="31">
        <v>51757.426500000001</v>
      </c>
      <c r="D91" s="31" t="s">
        <v>34</v>
      </c>
      <c r="E91" s="1">
        <f t="shared" si="14"/>
        <v>10782.022429758636</v>
      </c>
      <c r="F91" s="1">
        <f t="shared" si="15"/>
        <v>10782</v>
      </c>
      <c r="O91" s="1">
        <f t="shared" ca="1" si="16"/>
        <v>3.332990216202755E-3</v>
      </c>
      <c r="Q91" s="78">
        <f t="shared" si="17"/>
        <v>36738.926500000001</v>
      </c>
      <c r="U91" s="14">
        <v>-1.3697800000954885E-2</v>
      </c>
    </row>
    <row r="92" spans="1:21">
      <c r="A92" s="23" t="s">
        <v>69</v>
      </c>
      <c r="B92" s="24" t="s">
        <v>45</v>
      </c>
      <c r="C92" s="25">
        <v>51798.380400000002</v>
      </c>
      <c r="D92" s="26"/>
      <c r="E92" s="27">
        <f t="shared" si="14"/>
        <v>10823.999968840155</v>
      </c>
      <c r="F92" s="1">
        <f t="shared" si="15"/>
        <v>10824</v>
      </c>
      <c r="G92" s="1">
        <f>+C92-(C$7+F92*C$8)</f>
        <v>-3.0399998649954796E-5</v>
      </c>
      <c r="K92" s="1">
        <f>+G92</f>
        <v>-3.0399998649954796E-5</v>
      </c>
      <c r="O92" s="1">
        <f t="shared" ca="1" si="16"/>
        <v>3.3187439482412679E-3</v>
      </c>
      <c r="Q92" s="78">
        <f t="shared" si="17"/>
        <v>36779.880400000002</v>
      </c>
    </row>
    <row r="93" spans="1:21">
      <c r="A93" s="31" t="s">
        <v>68</v>
      </c>
      <c r="B93" s="32" t="s">
        <v>45</v>
      </c>
      <c r="C93" s="31">
        <v>51968.311020000001</v>
      </c>
      <c r="D93" s="31">
        <v>2.8999999999999998E-3</v>
      </c>
      <c r="E93" s="1">
        <f t="shared" si="14"/>
        <v>10998.177989546282</v>
      </c>
      <c r="F93" s="1">
        <f t="shared" si="15"/>
        <v>10998</v>
      </c>
      <c r="O93" s="1">
        <f t="shared" ca="1" si="16"/>
        <v>3.2597236952579636E-3</v>
      </c>
      <c r="Q93" s="78">
        <f t="shared" si="17"/>
        <v>36949.811020000001</v>
      </c>
      <c r="U93" s="14">
        <v>0.13735579999774927</v>
      </c>
    </row>
    <row r="94" spans="1:21">
      <c r="A94" s="31" t="s">
        <v>68</v>
      </c>
      <c r="B94" s="32" t="s">
        <v>45</v>
      </c>
      <c r="C94" s="31">
        <v>52196.368889999998</v>
      </c>
      <c r="D94" s="31" t="s">
        <v>36</v>
      </c>
      <c r="E94" s="1">
        <f t="shared" si="14"/>
        <v>11231.936145687034</v>
      </c>
      <c r="F94" s="1">
        <f t="shared" si="15"/>
        <v>11232</v>
      </c>
      <c r="O94" s="1">
        <f t="shared" ca="1" si="16"/>
        <v>3.1803516309011058E-3</v>
      </c>
      <c r="Q94" s="78">
        <f t="shared" si="17"/>
        <v>37177.868889999998</v>
      </c>
      <c r="U94" s="14">
        <v>-9.9362799999653362E-2</v>
      </c>
    </row>
    <row r="95" spans="1:21">
      <c r="A95" s="31" t="s">
        <v>68</v>
      </c>
      <c r="B95" s="32" t="s">
        <v>45</v>
      </c>
      <c r="C95" s="31">
        <v>52321.343099999998</v>
      </c>
      <c r="D95" s="31" t="s">
        <v>36</v>
      </c>
      <c r="E95" s="1">
        <f t="shared" si="14"/>
        <v>11360.034074930814</v>
      </c>
      <c r="F95" s="1">
        <f t="shared" si="15"/>
        <v>11360</v>
      </c>
      <c r="O95" s="1">
        <f t="shared" ca="1" si="16"/>
        <v>3.1369344333041921E-3</v>
      </c>
      <c r="Q95" s="78">
        <f t="shared" si="17"/>
        <v>37302.843099999998</v>
      </c>
      <c r="U95" s="14">
        <v>-4.2440000033820979E-3</v>
      </c>
    </row>
    <row r="96" spans="1:21">
      <c r="A96" s="23" t="s">
        <v>70</v>
      </c>
      <c r="B96" s="24" t="s">
        <v>45</v>
      </c>
      <c r="C96" s="25">
        <v>52614.968000000001</v>
      </c>
      <c r="D96" s="26"/>
      <c r="E96" s="27">
        <f t="shared" si="14"/>
        <v>11660.998103144417</v>
      </c>
      <c r="F96" s="1">
        <f t="shared" si="15"/>
        <v>11661</v>
      </c>
      <c r="G96" s="1">
        <f>+C96-(C$7+F96*C$8)</f>
        <v>-1.850599997851532E-3</v>
      </c>
      <c r="K96" s="1">
        <f>+G96</f>
        <v>-1.850599997851532E-3</v>
      </c>
      <c r="O96" s="1">
        <f t="shared" ca="1" si="16"/>
        <v>3.0348361795802005E-3</v>
      </c>
      <c r="Q96" s="78">
        <f t="shared" si="17"/>
        <v>37596.468000000001</v>
      </c>
    </row>
    <row r="97" spans="1:21">
      <c r="A97" s="23" t="s">
        <v>71</v>
      </c>
      <c r="B97" s="24" t="s">
        <v>45</v>
      </c>
      <c r="C97" s="25">
        <v>52671.5628</v>
      </c>
      <c r="D97" s="26"/>
      <c r="E97" s="27">
        <f t="shared" si="14"/>
        <v>11719.007485127835</v>
      </c>
      <c r="F97" s="1">
        <f t="shared" si="15"/>
        <v>11719</v>
      </c>
      <c r="G97" s="1">
        <f>+C97-(C$7+F97*C$8)</f>
        <v>7.3026000027311966E-3</v>
      </c>
      <c r="K97" s="1">
        <f>+G97</f>
        <v>7.3026000027311966E-3</v>
      </c>
      <c r="O97" s="1">
        <f t="shared" ca="1" si="16"/>
        <v>3.015162761919099E-3</v>
      </c>
      <c r="Q97" s="78">
        <f t="shared" si="17"/>
        <v>37653.0628</v>
      </c>
    </row>
    <row r="98" spans="1:21">
      <c r="A98" s="28" t="s">
        <v>72</v>
      </c>
      <c r="B98" s="33" t="s">
        <v>45</v>
      </c>
      <c r="C98" s="28">
        <v>52874.484799999998</v>
      </c>
      <c r="D98" s="28">
        <v>2E-3</v>
      </c>
      <c r="E98" s="1">
        <f t="shared" si="14"/>
        <v>11927.001502437537</v>
      </c>
      <c r="F98" s="1">
        <f t="shared" si="15"/>
        <v>11927</v>
      </c>
      <c r="G98" s="1">
        <f>+C98-(C$7+F98*C$8)</f>
        <v>1.4657999927294441E-3</v>
      </c>
      <c r="K98" s="1">
        <f>+G98</f>
        <v>1.4657999927294441E-3</v>
      </c>
      <c r="O98" s="1">
        <f t="shared" ca="1" si="16"/>
        <v>2.9446098158241139E-3</v>
      </c>
      <c r="Q98" s="78">
        <f t="shared" si="17"/>
        <v>37855.984799999998</v>
      </c>
      <c r="U98" s="14"/>
    </row>
    <row r="99" spans="1:21">
      <c r="A99" s="31" t="s">
        <v>68</v>
      </c>
      <c r="B99" s="32" t="s">
        <v>45</v>
      </c>
      <c r="C99" s="31">
        <v>52874.48876</v>
      </c>
      <c r="D99" s="31" t="s">
        <v>34</v>
      </c>
      <c r="E99" s="1">
        <f t="shared" si="14"/>
        <v>11927.005561417387</v>
      </c>
      <c r="F99" s="1">
        <f t="shared" si="15"/>
        <v>11927</v>
      </c>
      <c r="O99" s="1">
        <f t="shared" ca="1" si="16"/>
        <v>2.9446098158241139E-3</v>
      </c>
      <c r="Q99" s="78">
        <f t="shared" si="17"/>
        <v>37855.98876</v>
      </c>
      <c r="U99" s="14">
        <v>-3.3933300001081079E-2</v>
      </c>
    </row>
    <row r="100" spans="1:21">
      <c r="A100" s="31" t="s">
        <v>68</v>
      </c>
      <c r="B100" s="32" t="s">
        <v>45</v>
      </c>
      <c r="C100" s="31">
        <v>52877.418060000004</v>
      </c>
      <c r="D100" s="31" t="s">
        <v>34</v>
      </c>
      <c r="E100" s="1">
        <f t="shared" si="14"/>
        <v>11930.008079009891</v>
      </c>
      <c r="F100" s="1">
        <f t="shared" si="15"/>
        <v>11930</v>
      </c>
      <c r="O100" s="1">
        <f t="shared" ca="1" si="16"/>
        <v>2.9435922252554368E-3</v>
      </c>
      <c r="Q100" s="78">
        <f t="shared" si="17"/>
        <v>37858.918060000004</v>
      </c>
      <c r="U100" s="14">
        <v>-3.148700000019744E-2</v>
      </c>
    </row>
    <row r="101" spans="1:21">
      <c r="A101" s="27" t="s">
        <v>73</v>
      </c>
      <c r="B101" s="34" t="s">
        <v>45</v>
      </c>
      <c r="C101" s="35">
        <v>52898.387199999997</v>
      </c>
      <c r="D101" s="35">
        <v>1E-3</v>
      </c>
      <c r="E101" s="1">
        <f t="shared" si="14"/>
        <v>11951.501340795839</v>
      </c>
      <c r="F101" s="1">
        <f t="shared" si="15"/>
        <v>11951.5</v>
      </c>
      <c r="G101" s="1">
        <f>+C101-(C$7+F101*C$8)</f>
        <v>1.3080999924568459E-3</v>
      </c>
      <c r="K101" s="1">
        <f>+G101</f>
        <v>1.3080999924568459E-3</v>
      </c>
      <c r="O101" s="1">
        <f t="shared" ca="1" si="16"/>
        <v>2.9362994928465802E-3</v>
      </c>
      <c r="Q101" s="78">
        <f t="shared" si="17"/>
        <v>37879.887199999997</v>
      </c>
    </row>
    <row r="102" spans="1:21">
      <c r="A102" s="23" t="s">
        <v>71</v>
      </c>
      <c r="B102" s="24" t="s">
        <v>45</v>
      </c>
      <c r="C102" s="25">
        <v>52952.533499999998</v>
      </c>
      <c r="D102" s="26"/>
      <c r="E102" s="27">
        <f t="shared" si="14"/>
        <v>12007.001022739918</v>
      </c>
      <c r="F102" s="1">
        <f t="shared" si="15"/>
        <v>12007</v>
      </c>
      <c r="G102" s="1">
        <f>+C102-(C$7+F102*C$8)</f>
        <v>9.9779999436577782E-4</v>
      </c>
      <c r="K102" s="1">
        <f>+G102</f>
        <v>9.9779999436577782E-4</v>
      </c>
      <c r="O102" s="1">
        <f t="shared" ca="1" si="16"/>
        <v>2.9174740673260429E-3</v>
      </c>
      <c r="Q102" s="78">
        <f t="shared" si="17"/>
        <v>37934.033499999998</v>
      </c>
    </row>
    <row r="103" spans="1:21">
      <c r="A103" s="31" t="s">
        <v>68</v>
      </c>
      <c r="B103" s="32" t="s">
        <v>45</v>
      </c>
      <c r="C103" s="31">
        <v>53233.514170000002</v>
      </c>
      <c r="D103" s="31" t="s">
        <v>34</v>
      </c>
      <c r="E103" s="1">
        <f t="shared" si="14"/>
        <v>12295.004779551271</v>
      </c>
      <c r="F103" s="1">
        <f t="shared" si="15"/>
        <v>12295</v>
      </c>
      <c r="O103" s="1">
        <f t="shared" ca="1" si="16"/>
        <v>2.8197853727329877E-3</v>
      </c>
      <c r="Q103" s="78">
        <f t="shared" si="17"/>
        <v>38215.014170000002</v>
      </c>
      <c r="U103" s="14">
        <v>-3.5910500002501067E-2</v>
      </c>
    </row>
    <row r="104" spans="1:21">
      <c r="A104" s="36" t="s">
        <v>74</v>
      </c>
      <c r="B104" s="32" t="s">
        <v>46</v>
      </c>
      <c r="C104" s="31">
        <v>53291.561699999998</v>
      </c>
      <c r="D104" s="31">
        <v>8.9999999999999998E-4</v>
      </c>
      <c r="E104" s="1">
        <f t="shared" si="14"/>
        <v>12354.503202391597</v>
      </c>
      <c r="F104" s="1">
        <f t="shared" si="15"/>
        <v>12354.5</v>
      </c>
      <c r="G104" s="1">
        <f>+C104-(C$7+F104*C$8)</f>
        <v>3.1242999975802377E-3</v>
      </c>
      <c r="K104" s="1">
        <f>+G104</f>
        <v>3.1242999975802377E-3</v>
      </c>
      <c r="O104" s="1">
        <f t="shared" ca="1" si="16"/>
        <v>2.7996031597875472E-3</v>
      </c>
      <c r="Q104" s="78">
        <f t="shared" si="17"/>
        <v>38273.061699999998</v>
      </c>
      <c r="U104" s="14"/>
    </row>
    <row r="105" spans="1:21">
      <c r="A105" s="23" t="s">
        <v>71</v>
      </c>
      <c r="B105" s="24" t="s">
        <v>45</v>
      </c>
      <c r="C105" s="25">
        <v>53540.8298</v>
      </c>
      <c r="D105" s="26"/>
      <c r="E105" s="27">
        <f t="shared" si="14"/>
        <v>12610.001736341377</v>
      </c>
      <c r="F105" s="1">
        <f t="shared" si="15"/>
        <v>12610</v>
      </c>
      <c r="G105" s="1">
        <f>+C105-(C$7+F105*C$8)</f>
        <v>1.6939999986789189E-3</v>
      </c>
      <c r="K105" s="1">
        <f>+G105</f>
        <v>1.6939999986789189E-3</v>
      </c>
      <c r="O105" s="1">
        <f t="shared" ca="1" si="16"/>
        <v>2.7129383630218329E-3</v>
      </c>
      <c r="Q105" s="78">
        <f t="shared" si="17"/>
        <v>38522.3298</v>
      </c>
    </row>
    <row r="106" spans="1:21">
      <c r="A106" s="37" t="s">
        <v>75</v>
      </c>
      <c r="B106" s="38"/>
      <c r="C106" s="31">
        <v>53632.537300000004</v>
      </c>
      <c r="D106" s="31">
        <v>2.0000000000000001E-4</v>
      </c>
      <c r="E106" s="1">
        <f t="shared" si="14"/>
        <v>12704.001457132768</v>
      </c>
      <c r="F106" s="1">
        <f t="shared" si="15"/>
        <v>12704</v>
      </c>
      <c r="G106" s="1">
        <f>+C106-(C$7+F106*C$8)</f>
        <v>1.4216000054148026E-3</v>
      </c>
      <c r="J106" s="1">
        <f>+G106</f>
        <v>1.4216000054148026E-3</v>
      </c>
      <c r="O106" s="1">
        <f t="shared" ca="1" si="16"/>
        <v>2.6810538585365995E-3</v>
      </c>
      <c r="Q106" s="78">
        <f t="shared" si="17"/>
        <v>38614.037300000004</v>
      </c>
      <c r="U106" s="14"/>
    </row>
    <row r="107" spans="1:21">
      <c r="A107" s="37" t="s">
        <v>75</v>
      </c>
      <c r="B107" s="38"/>
      <c r="C107" s="31">
        <v>53638.386500000001</v>
      </c>
      <c r="D107" s="31">
        <v>6.9999999999999999E-4</v>
      </c>
      <c r="E107" s="1">
        <f t="shared" si="14"/>
        <v>12709.996857365602</v>
      </c>
      <c r="F107" s="1">
        <f t="shared" si="15"/>
        <v>12710</v>
      </c>
      <c r="G107" s="1">
        <f>+C107-(C$7+F107*C$8)</f>
        <v>-3.0659999974886887E-3</v>
      </c>
      <c r="J107" s="1">
        <f>+G107</f>
        <v>-3.0659999974886887E-3</v>
      </c>
      <c r="O107" s="1">
        <f t="shared" ca="1" si="16"/>
        <v>2.6790186773992444E-3</v>
      </c>
      <c r="Q107" s="78">
        <f t="shared" si="17"/>
        <v>38619.886500000001</v>
      </c>
      <c r="U107" s="14"/>
    </row>
    <row r="108" spans="1:21">
      <c r="A108" s="31" t="s">
        <v>68</v>
      </c>
      <c r="B108" s="32" t="s">
        <v>45</v>
      </c>
      <c r="C108" s="31">
        <v>53796.434139999998</v>
      </c>
      <c r="D108" s="31" t="s">
        <v>76</v>
      </c>
      <c r="E108" s="1">
        <f t="shared" si="14"/>
        <v>12871.994884045396</v>
      </c>
      <c r="F108" s="1">
        <f t="shared" si="15"/>
        <v>12872</v>
      </c>
      <c r="G108" s="1">
        <f>+C108-(C$7+F108*C$8)</f>
        <v>-4.9912000031326897E-3</v>
      </c>
      <c r="K108" s="1">
        <f>+G108</f>
        <v>-4.9912000031326897E-3</v>
      </c>
      <c r="N108" s="1">
        <f>+G108</f>
        <v>-4.9912000031326897E-3</v>
      </c>
      <c r="O108" s="1">
        <f t="shared" ca="1" si="16"/>
        <v>2.6240687866906504E-3</v>
      </c>
      <c r="Q108" s="78">
        <f t="shared" si="17"/>
        <v>38777.934139999998</v>
      </c>
      <c r="U108" s="14"/>
    </row>
    <row r="109" spans="1:21">
      <c r="A109" s="31" t="s">
        <v>68</v>
      </c>
      <c r="B109" s="32" t="s">
        <v>45</v>
      </c>
      <c r="C109" s="31">
        <v>53947.540589999997</v>
      </c>
      <c r="D109" s="31" t="s">
        <v>34</v>
      </c>
      <c r="E109" s="1">
        <f t="shared" si="14"/>
        <v>13026.878226299601</v>
      </c>
      <c r="F109" s="1">
        <f t="shared" si="15"/>
        <v>13027</v>
      </c>
      <c r="O109" s="1">
        <f t="shared" ca="1" si="16"/>
        <v>2.5714932739756384E-3</v>
      </c>
      <c r="Q109" s="78">
        <f t="shared" si="17"/>
        <v>38929.040589999997</v>
      </c>
      <c r="U109" s="14">
        <v>-0.16179330000159098</v>
      </c>
    </row>
    <row r="110" spans="1:21">
      <c r="A110" s="31" t="s">
        <v>77</v>
      </c>
      <c r="B110" s="34" t="s">
        <v>45</v>
      </c>
      <c r="C110" s="31">
        <v>53992.5386</v>
      </c>
      <c r="D110" s="31">
        <v>2.2000000000000001E-3</v>
      </c>
      <c r="E110" s="1">
        <f t="shared" si="14"/>
        <v>13073.000957550244</v>
      </c>
      <c r="F110" s="1">
        <f t="shared" si="15"/>
        <v>13073</v>
      </c>
      <c r="G110" s="1">
        <f>+C110-(C$7+F110*C$8)</f>
        <v>9.3419999757315964E-4</v>
      </c>
      <c r="J110" s="1">
        <f>+G110</f>
        <v>9.3419999757315964E-4</v>
      </c>
      <c r="O110" s="1">
        <f t="shared" ca="1" si="16"/>
        <v>2.5558902185892473E-3</v>
      </c>
      <c r="Q110" s="78">
        <f t="shared" si="17"/>
        <v>38974.0386</v>
      </c>
      <c r="U110" s="14"/>
    </row>
    <row r="111" spans="1:21">
      <c r="A111" s="23" t="s">
        <v>71</v>
      </c>
      <c r="B111" s="24" t="s">
        <v>45</v>
      </c>
      <c r="C111" s="25">
        <v>54260.8344</v>
      </c>
      <c r="D111" s="26"/>
      <c r="E111" s="27">
        <f t="shared" si="14"/>
        <v>13348.00278716616</v>
      </c>
      <c r="F111" s="1">
        <f t="shared" si="15"/>
        <v>13348</v>
      </c>
      <c r="G111" s="1">
        <f>+C111-(C$7+F111*C$8)</f>
        <v>2.7191999979550019E-3</v>
      </c>
      <c r="K111" s="1">
        <f>+G111</f>
        <v>2.7191999979550019E-3</v>
      </c>
      <c r="O111" s="1">
        <f t="shared" ca="1" si="16"/>
        <v>2.4626110831271284E-3</v>
      </c>
      <c r="Q111" s="78">
        <f t="shared" si="17"/>
        <v>39242.3344</v>
      </c>
    </row>
    <row r="112" spans="1:21">
      <c r="A112" s="31" t="s">
        <v>78</v>
      </c>
      <c r="B112" s="32" t="s">
        <v>46</v>
      </c>
      <c r="C112" s="31">
        <v>54424.249739999999</v>
      </c>
      <c r="D112" s="31">
        <v>2.9999999999999997E-4</v>
      </c>
      <c r="E112" s="1">
        <f t="shared" si="14"/>
        <v>13515.502679029196</v>
      </c>
      <c r="F112" s="1">
        <f t="shared" si="15"/>
        <v>13515.5</v>
      </c>
      <c r="G112" s="1">
        <f>+C112-(C$7+F112*C$8)</f>
        <v>2.6136999949812889E-3</v>
      </c>
      <c r="K112" s="1">
        <f>+G112</f>
        <v>2.6136999949812889E-3</v>
      </c>
      <c r="N112" s="1">
        <f>+G112</f>
        <v>2.6136999949812889E-3</v>
      </c>
      <c r="O112" s="1">
        <f t="shared" ca="1" si="16"/>
        <v>2.4057956097092922E-3</v>
      </c>
      <c r="Q112" s="78">
        <f t="shared" si="17"/>
        <v>39405.749739999999</v>
      </c>
      <c r="U112" s="14"/>
    </row>
    <row r="113" spans="1:21">
      <c r="A113" s="37" t="s">
        <v>79</v>
      </c>
      <c r="B113" s="32" t="s">
        <v>45</v>
      </c>
      <c r="C113" s="31">
        <v>54429.6149</v>
      </c>
      <c r="D113" s="31">
        <v>2.0000000000000001E-4</v>
      </c>
      <c r="E113" s="1">
        <f t="shared" si="14"/>
        <v>13521.001940725364</v>
      </c>
      <c r="F113" s="1">
        <f t="shared" si="15"/>
        <v>13521</v>
      </c>
      <c r="G113" s="1">
        <f>+C113-(C$7+F113*C$8)</f>
        <v>1.8933999963337556E-3</v>
      </c>
      <c r="K113" s="1">
        <f>+G113</f>
        <v>1.8933999963337556E-3</v>
      </c>
      <c r="O113" s="1">
        <f t="shared" ca="1" si="16"/>
        <v>2.4039300270000501E-3</v>
      </c>
      <c r="Q113" s="78">
        <f t="shared" si="17"/>
        <v>39411.1149</v>
      </c>
      <c r="U113" s="14"/>
    </row>
    <row r="114" spans="1:21">
      <c r="A114" s="31" t="s">
        <v>78</v>
      </c>
      <c r="B114" s="32" t="s">
        <v>45</v>
      </c>
      <c r="C114" s="31">
        <v>54506.301299999999</v>
      </c>
      <c r="D114" s="31">
        <v>2.9999999999999997E-4</v>
      </c>
      <c r="E114" s="1">
        <f t="shared" si="14"/>
        <v>13599.605110460625</v>
      </c>
      <c r="F114" s="1">
        <f t="shared" si="15"/>
        <v>13599.5</v>
      </c>
      <c r="O114" s="1">
        <f t="shared" ca="1" si="16"/>
        <v>2.3773030737863181E-3</v>
      </c>
      <c r="Q114" s="78">
        <f t="shared" si="17"/>
        <v>39487.801299999999</v>
      </c>
      <c r="U114" s="14">
        <v>5.7668949993967544E-2</v>
      </c>
    </row>
    <row r="115" spans="1:21">
      <c r="A115" s="31" t="s">
        <v>78</v>
      </c>
      <c r="B115" s="32" t="s">
        <v>46</v>
      </c>
      <c r="C115" s="31">
        <v>54507.542049999996</v>
      </c>
      <c r="D115" s="31">
        <v>1E-4</v>
      </c>
      <c r="E115" s="1">
        <f t="shared" si="14"/>
        <v>13600.87687289632</v>
      </c>
      <c r="F115" s="1">
        <f t="shared" si="15"/>
        <v>13601</v>
      </c>
      <c r="O115" s="1">
        <f t="shared" ca="1" si="16"/>
        <v>2.3767942785019791E-3</v>
      </c>
      <c r="Q115" s="78">
        <f t="shared" si="17"/>
        <v>39489.042049999996</v>
      </c>
      <c r="U115" s="14">
        <v>-0.16500790000281995</v>
      </c>
    </row>
    <row r="116" spans="1:21">
      <c r="A116" s="31" t="s">
        <v>78</v>
      </c>
      <c r="B116" s="32" t="s">
        <v>46</v>
      </c>
      <c r="C116" s="31">
        <v>54523.422809999996</v>
      </c>
      <c r="D116" s="31">
        <v>1E-4</v>
      </c>
      <c r="E116" s="1">
        <f t="shared" si="14"/>
        <v>13617.15457107755</v>
      </c>
      <c r="F116" s="1">
        <f t="shared" si="15"/>
        <v>13617</v>
      </c>
      <c r="O116" s="1">
        <f t="shared" ca="1" si="16"/>
        <v>2.3713671288023647E-3</v>
      </c>
      <c r="Q116" s="78">
        <f t="shared" si="17"/>
        <v>39504.922809999996</v>
      </c>
      <c r="U116" s="14">
        <v>0.10586569999577478</v>
      </c>
    </row>
    <row r="117" spans="1:21">
      <c r="A117" s="31" t="s">
        <v>78</v>
      </c>
      <c r="B117" s="32" t="s">
        <v>45</v>
      </c>
      <c r="C117" s="31">
        <v>54599.393519999998</v>
      </c>
      <c r="D117" s="31">
        <v>4.0000000000000002E-4</v>
      </c>
      <c r="E117" s="1">
        <f t="shared" ref="E117:E148" si="18">+(C117-C$7)/C$8</f>
        <v>13695.024162205031</v>
      </c>
      <c r="F117" s="1">
        <f t="shared" ref="F117:F148" si="19">ROUND(2*E117,0)/2</f>
        <v>13695</v>
      </c>
      <c r="O117" s="1">
        <f t="shared" ref="O117:O148" ca="1" si="20">+C$11+C$12*$F117</f>
        <v>2.3449097740167457E-3</v>
      </c>
      <c r="Q117" s="78">
        <f t="shared" ref="Q117:Q148" si="21">+C117-15018.5</f>
        <v>39580.893519999998</v>
      </c>
      <c r="U117" s="14">
        <v>-2.1620500003336929E-2</v>
      </c>
    </row>
    <row r="118" spans="1:21">
      <c r="A118" s="37" t="s">
        <v>80</v>
      </c>
      <c r="B118" s="32" t="s">
        <v>45</v>
      </c>
      <c r="C118" s="31">
        <v>54702.785199999998</v>
      </c>
      <c r="D118" s="31">
        <v>2.0000000000000001E-4</v>
      </c>
      <c r="E118" s="1">
        <f t="shared" si="18"/>
        <v>13801.000108034461</v>
      </c>
      <c r="F118" s="1">
        <f t="shared" si="19"/>
        <v>13801</v>
      </c>
      <c r="G118" s="1">
        <f t="shared" ref="G118:G149" si="22">+C118-(C$7+F118*C$8)</f>
        <v>1.0539999493630603E-4</v>
      </c>
      <c r="K118" s="1">
        <f>+G118</f>
        <v>1.0539999493630603E-4</v>
      </c>
      <c r="O118" s="1">
        <f t="shared" ca="1" si="20"/>
        <v>2.3089549072568012E-3</v>
      </c>
      <c r="Q118" s="78">
        <f t="shared" si="21"/>
        <v>39684.285199999998</v>
      </c>
      <c r="U118" s="14"/>
    </row>
    <row r="119" spans="1:21">
      <c r="A119" s="37" t="s">
        <v>80</v>
      </c>
      <c r="B119" s="32" t="s">
        <v>45</v>
      </c>
      <c r="C119" s="31">
        <v>54706.688999999998</v>
      </c>
      <c r="D119" s="31">
        <v>1E-4</v>
      </c>
      <c r="E119" s="1">
        <f t="shared" si="18"/>
        <v>13805.001483167633</v>
      </c>
      <c r="F119" s="1">
        <f t="shared" si="19"/>
        <v>13805</v>
      </c>
      <c r="G119" s="1">
        <f t="shared" si="22"/>
        <v>1.446999995096121E-3</v>
      </c>
      <c r="K119" s="1">
        <f>+G119</f>
        <v>1.446999995096121E-3</v>
      </c>
      <c r="O119" s="1">
        <f t="shared" ca="1" si="20"/>
        <v>2.307598119831898E-3</v>
      </c>
      <c r="Q119" s="78">
        <f t="shared" si="21"/>
        <v>39688.188999999998</v>
      </c>
      <c r="U119" s="14"/>
    </row>
    <row r="120" spans="1:21">
      <c r="A120" s="37" t="s">
        <v>81</v>
      </c>
      <c r="B120" s="32" t="s">
        <v>45</v>
      </c>
      <c r="C120" s="31">
        <v>54751.567000000003</v>
      </c>
      <c r="D120" s="31">
        <v>2.9999999999999997E-4</v>
      </c>
      <c r="E120" s="1">
        <f t="shared" si="18"/>
        <v>13851.001204779021</v>
      </c>
      <c r="F120" s="1">
        <f t="shared" si="19"/>
        <v>13851</v>
      </c>
      <c r="G120" s="1">
        <f t="shared" si="22"/>
        <v>1.1754000006476417E-3</v>
      </c>
      <c r="K120" s="1">
        <f>+G120</f>
        <v>1.1754000006476417E-3</v>
      </c>
      <c r="O120" s="1">
        <f t="shared" ca="1" si="20"/>
        <v>2.2919950644455069E-3</v>
      </c>
      <c r="Q120" s="78">
        <f t="shared" si="21"/>
        <v>39733.067000000003</v>
      </c>
      <c r="U120" s="14"/>
    </row>
    <row r="121" spans="1:21">
      <c r="A121" s="39" t="s">
        <v>82</v>
      </c>
      <c r="B121" s="40" t="s">
        <v>45</v>
      </c>
      <c r="C121" s="39">
        <v>54844.250599999999</v>
      </c>
      <c r="D121" s="39">
        <v>2.0000000000000001E-4</v>
      </c>
      <c r="E121" s="1">
        <f t="shared" si="18"/>
        <v>13946.001423102933</v>
      </c>
      <c r="F121" s="1">
        <f t="shared" si="19"/>
        <v>13946</v>
      </c>
      <c r="G121" s="1">
        <f t="shared" si="22"/>
        <v>1.3883999999961816E-3</v>
      </c>
      <c r="J121" s="1">
        <f>+G121</f>
        <v>1.3883999999961816E-3</v>
      </c>
      <c r="O121" s="1">
        <f t="shared" ca="1" si="20"/>
        <v>2.2597713631040475E-3</v>
      </c>
      <c r="Q121" s="78">
        <f t="shared" si="21"/>
        <v>39825.750599999999</v>
      </c>
      <c r="U121" s="14"/>
    </row>
    <row r="122" spans="1:21">
      <c r="A122" s="37" t="s">
        <v>83</v>
      </c>
      <c r="B122" s="32" t="s">
        <v>45</v>
      </c>
      <c r="C122" s="31">
        <v>55062.788200000003</v>
      </c>
      <c r="D122" s="31">
        <v>2.0000000000000001E-4</v>
      </c>
      <c r="E122" s="1">
        <f t="shared" si="18"/>
        <v>14170.001350943294</v>
      </c>
      <c r="F122" s="1">
        <f t="shared" si="19"/>
        <v>14170</v>
      </c>
      <c r="G122" s="1">
        <f t="shared" si="22"/>
        <v>1.3180000023567118E-3</v>
      </c>
      <c r="K122" s="1">
        <f>+G122</f>
        <v>1.3180000023567118E-3</v>
      </c>
      <c r="O122" s="1">
        <f t="shared" ca="1" si="20"/>
        <v>2.1837912673094489E-3</v>
      </c>
      <c r="Q122" s="78">
        <f t="shared" si="21"/>
        <v>40044.288200000003</v>
      </c>
      <c r="U122" s="14"/>
    </row>
    <row r="123" spans="1:21">
      <c r="A123" s="37" t="s">
        <v>84</v>
      </c>
      <c r="B123" s="32" t="s">
        <v>45</v>
      </c>
      <c r="C123" s="31">
        <v>55379.862999999998</v>
      </c>
      <c r="D123" s="31">
        <v>2.0000000000000001E-4</v>
      </c>
      <c r="E123" s="1">
        <f t="shared" si="18"/>
        <v>14495.001407318008</v>
      </c>
      <c r="F123" s="1">
        <f t="shared" si="19"/>
        <v>14495</v>
      </c>
      <c r="G123" s="1">
        <f t="shared" si="22"/>
        <v>1.3729999918723479E-3</v>
      </c>
      <c r="K123" s="1">
        <f>+G123</f>
        <v>1.3729999918723479E-3</v>
      </c>
      <c r="O123" s="1">
        <f t="shared" ca="1" si="20"/>
        <v>2.0735522890360358E-3</v>
      </c>
      <c r="Q123" s="78">
        <f t="shared" si="21"/>
        <v>40361.362999999998</v>
      </c>
      <c r="U123" s="14"/>
    </row>
    <row r="124" spans="1:21">
      <c r="A124" s="23" t="s">
        <v>85</v>
      </c>
      <c r="B124" s="24" t="s">
        <v>45</v>
      </c>
      <c r="C124" s="25">
        <v>55450.107199999999</v>
      </c>
      <c r="D124" s="26"/>
      <c r="E124" s="27">
        <f t="shared" si="18"/>
        <v>14567.00135483827</v>
      </c>
      <c r="F124" s="1">
        <f t="shared" si="19"/>
        <v>14567</v>
      </c>
      <c r="G124" s="1">
        <f t="shared" si="22"/>
        <v>1.3217999949119985E-3</v>
      </c>
      <c r="K124" s="1">
        <f>+G124</f>
        <v>1.3217999949119985E-3</v>
      </c>
      <c r="O124" s="1">
        <f t="shared" ca="1" si="20"/>
        <v>2.049130115387772E-3</v>
      </c>
      <c r="Q124" s="78">
        <f t="shared" si="21"/>
        <v>40431.607199999999</v>
      </c>
    </row>
    <row r="125" spans="1:21">
      <c r="A125" s="39" t="s">
        <v>86</v>
      </c>
      <c r="B125" s="40" t="s">
        <v>45</v>
      </c>
      <c r="C125" s="39">
        <v>55483.278299999998</v>
      </c>
      <c r="D125" s="39">
        <v>4.0000000000000002E-4</v>
      </c>
      <c r="E125" s="1">
        <f t="shared" si="18"/>
        <v>14601.001563527234</v>
      </c>
      <c r="F125" s="1">
        <f t="shared" si="19"/>
        <v>14601</v>
      </c>
      <c r="G125" s="1">
        <f t="shared" si="22"/>
        <v>1.5253999954438768E-3</v>
      </c>
      <c r="J125" s="1">
        <f>+G125</f>
        <v>1.5253999954438768E-3</v>
      </c>
      <c r="O125" s="1">
        <f t="shared" ca="1" si="20"/>
        <v>2.0375974222760912E-3</v>
      </c>
      <c r="Q125" s="78">
        <f t="shared" si="21"/>
        <v>40464.778299999998</v>
      </c>
      <c r="U125" s="14"/>
    </row>
    <row r="126" spans="1:21">
      <c r="A126" s="37" t="s">
        <v>87</v>
      </c>
      <c r="B126" s="32" t="s">
        <v>45</v>
      </c>
      <c r="C126" s="31">
        <v>55506.692999999999</v>
      </c>
      <c r="D126" s="31">
        <v>2.9999999999999997E-4</v>
      </c>
      <c r="E126" s="1">
        <f t="shared" si="18"/>
        <v>14625.001511867491</v>
      </c>
      <c r="F126" s="1">
        <f t="shared" si="19"/>
        <v>14625</v>
      </c>
      <c r="G126" s="1">
        <f t="shared" si="22"/>
        <v>1.4749999972991645E-3</v>
      </c>
      <c r="K126" s="1">
        <f>+G126</f>
        <v>1.4749999972991645E-3</v>
      </c>
      <c r="O126" s="1">
        <f t="shared" ca="1" si="20"/>
        <v>2.0294566977266705E-3</v>
      </c>
      <c r="Q126" s="78">
        <f t="shared" si="21"/>
        <v>40488.192999999999</v>
      </c>
      <c r="U126" s="14"/>
    </row>
    <row r="127" spans="1:21">
      <c r="A127" s="37" t="s">
        <v>88</v>
      </c>
      <c r="B127" s="32" t="s">
        <v>45</v>
      </c>
      <c r="C127" s="31">
        <v>55786.694000000003</v>
      </c>
      <c r="D127" s="31">
        <v>1E-4</v>
      </c>
      <c r="E127" s="1">
        <f t="shared" si="18"/>
        <v>14912.001111914482</v>
      </c>
      <c r="F127" s="1">
        <f t="shared" si="19"/>
        <v>14912</v>
      </c>
      <c r="G127" s="1">
        <f t="shared" si="22"/>
        <v>1.0848000019905157E-3</v>
      </c>
      <c r="I127" s="1">
        <f>+G127</f>
        <v>1.0848000019905157E-3</v>
      </c>
      <c r="O127" s="1">
        <f t="shared" ca="1" si="20"/>
        <v>1.9321071999898404E-3</v>
      </c>
      <c r="Q127" s="78">
        <f t="shared" si="21"/>
        <v>40768.194000000003</v>
      </c>
      <c r="U127" s="14"/>
    </row>
    <row r="128" spans="1:21">
      <c r="A128" s="37" t="s">
        <v>89</v>
      </c>
      <c r="B128" s="32" t="s">
        <v>45</v>
      </c>
      <c r="C128" s="31">
        <v>55786.694000000003</v>
      </c>
      <c r="D128" s="31">
        <v>1E-4</v>
      </c>
      <c r="E128" s="1">
        <f t="shared" si="18"/>
        <v>14912.001111914482</v>
      </c>
      <c r="F128" s="1">
        <f t="shared" si="19"/>
        <v>14912</v>
      </c>
      <c r="G128" s="1">
        <f t="shared" si="22"/>
        <v>1.0848000019905157E-3</v>
      </c>
      <c r="I128" s="1">
        <f>+G128</f>
        <v>1.0848000019905157E-3</v>
      </c>
      <c r="O128" s="1">
        <f t="shared" ca="1" si="20"/>
        <v>1.9321071999898404E-3</v>
      </c>
      <c r="Q128" s="78">
        <f t="shared" si="21"/>
        <v>40768.194000000003</v>
      </c>
      <c r="U128" s="14"/>
    </row>
    <row r="129" spans="1:21">
      <c r="A129" s="23" t="s">
        <v>90</v>
      </c>
      <c r="B129" s="24" t="s">
        <v>45</v>
      </c>
      <c r="C129" s="25">
        <v>55813.035400000001</v>
      </c>
      <c r="D129" s="26"/>
      <c r="E129" s="27">
        <f t="shared" si="18"/>
        <v>14939.000912860467</v>
      </c>
      <c r="F129" s="1">
        <f t="shared" si="19"/>
        <v>14939</v>
      </c>
      <c r="G129" s="1">
        <f t="shared" si="22"/>
        <v>8.9060000027529895E-4</v>
      </c>
      <c r="K129" s="1">
        <f t="shared" ref="K129:K137" si="23">+G129</f>
        <v>8.9060000027529895E-4</v>
      </c>
      <c r="O129" s="1">
        <f t="shared" ca="1" si="20"/>
        <v>1.9229488848717417E-3</v>
      </c>
      <c r="Q129" s="78">
        <f t="shared" si="21"/>
        <v>40794.535400000001</v>
      </c>
    </row>
    <row r="130" spans="1:21">
      <c r="A130" s="23" t="s">
        <v>91</v>
      </c>
      <c r="B130" s="24" t="s">
        <v>46</v>
      </c>
      <c r="C130" s="25">
        <v>55817.426299999999</v>
      </c>
      <c r="D130" s="26"/>
      <c r="E130" s="27">
        <f t="shared" si="18"/>
        <v>14943.501563014737</v>
      </c>
      <c r="F130" s="1">
        <f t="shared" si="19"/>
        <v>14943.5</v>
      </c>
      <c r="G130" s="1">
        <f t="shared" si="22"/>
        <v>1.5248999989125878E-3</v>
      </c>
      <c r="K130" s="1">
        <f t="shared" si="23"/>
        <v>1.5248999989125878E-3</v>
      </c>
      <c r="O130" s="1">
        <f t="shared" ca="1" si="20"/>
        <v>1.9214224990187255E-3</v>
      </c>
      <c r="Q130" s="78">
        <f t="shared" si="21"/>
        <v>40798.926299999999</v>
      </c>
    </row>
    <row r="131" spans="1:21">
      <c r="A131" s="23" t="s">
        <v>91</v>
      </c>
      <c r="B131" s="24" t="s">
        <v>46</v>
      </c>
      <c r="C131" s="25">
        <v>55851.575700000001</v>
      </c>
      <c r="D131" s="26"/>
      <c r="E131" s="27">
        <f t="shared" si="18"/>
        <v>14978.504524225038</v>
      </c>
      <c r="F131" s="1">
        <f t="shared" si="19"/>
        <v>14978.5</v>
      </c>
      <c r="G131" s="1">
        <f t="shared" si="22"/>
        <v>4.4139000019640662E-3</v>
      </c>
      <c r="K131" s="1">
        <f t="shared" si="23"/>
        <v>4.4139000019640662E-3</v>
      </c>
      <c r="O131" s="1">
        <f t="shared" ca="1" si="20"/>
        <v>1.9095506090508188E-3</v>
      </c>
      <c r="Q131" s="78">
        <f t="shared" si="21"/>
        <v>40833.075700000001</v>
      </c>
    </row>
    <row r="132" spans="1:21">
      <c r="A132" s="39" t="s">
        <v>92</v>
      </c>
      <c r="B132" s="40" t="s">
        <v>45</v>
      </c>
      <c r="C132" s="39">
        <v>55867.670299999998</v>
      </c>
      <c r="D132" s="39">
        <v>2.0000000000000001E-4</v>
      </c>
      <c r="E132" s="1">
        <f t="shared" si="18"/>
        <v>14995.00140731801</v>
      </c>
      <c r="F132" s="1">
        <f t="shared" si="19"/>
        <v>14995</v>
      </c>
      <c r="G132" s="1">
        <f t="shared" si="22"/>
        <v>1.3729999991483055E-3</v>
      </c>
      <c r="K132" s="1">
        <f t="shared" si="23"/>
        <v>1.3729999991483055E-3</v>
      </c>
      <c r="O132" s="1">
        <f t="shared" ca="1" si="20"/>
        <v>1.9039538609230923E-3</v>
      </c>
      <c r="Q132" s="78">
        <f t="shared" si="21"/>
        <v>40849.170299999998</v>
      </c>
      <c r="U132" s="14"/>
    </row>
    <row r="133" spans="1:21">
      <c r="A133" s="23" t="s">
        <v>93</v>
      </c>
      <c r="B133" s="24" t="s">
        <v>45</v>
      </c>
      <c r="C133" s="25">
        <v>56170.110699999997</v>
      </c>
      <c r="D133" s="26"/>
      <c r="E133" s="27">
        <f t="shared" si="18"/>
        <v>15305.001278168649</v>
      </c>
      <c r="F133" s="1">
        <f t="shared" si="19"/>
        <v>15305</v>
      </c>
      <c r="G133" s="1">
        <f t="shared" si="22"/>
        <v>1.247000000148546E-3</v>
      </c>
      <c r="K133" s="1">
        <f t="shared" si="23"/>
        <v>1.247000000148546E-3</v>
      </c>
      <c r="O133" s="1">
        <f t="shared" ca="1" si="20"/>
        <v>1.7988028354930666E-3</v>
      </c>
      <c r="Q133" s="78">
        <f t="shared" si="21"/>
        <v>41151.610699999997</v>
      </c>
    </row>
    <row r="134" spans="1:21">
      <c r="A134" s="37" t="s">
        <v>94</v>
      </c>
      <c r="B134" s="32" t="s">
        <v>45</v>
      </c>
      <c r="C134" s="31">
        <v>56181.818200000002</v>
      </c>
      <c r="D134" s="31">
        <v>1E-4</v>
      </c>
      <c r="E134" s="27">
        <f t="shared" si="18"/>
        <v>15317.001406088018</v>
      </c>
      <c r="F134" s="1">
        <f t="shared" si="19"/>
        <v>15317</v>
      </c>
      <c r="G134" s="1">
        <f t="shared" si="22"/>
        <v>1.3718000045628287E-3</v>
      </c>
      <c r="K134" s="1">
        <f t="shared" si="23"/>
        <v>1.3718000045628287E-3</v>
      </c>
      <c r="O134" s="1">
        <f t="shared" ca="1" si="20"/>
        <v>1.7947324732183563E-3</v>
      </c>
      <c r="Q134" s="78">
        <f t="shared" si="21"/>
        <v>41163.318200000002</v>
      </c>
      <c r="U134" s="14"/>
    </row>
    <row r="135" spans="1:21">
      <c r="A135" s="37" t="s">
        <v>94</v>
      </c>
      <c r="B135" s="32" t="s">
        <v>45</v>
      </c>
      <c r="C135" s="31">
        <v>56182.794500000004</v>
      </c>
      <c r="D135" s="31">
        <v>1E-4</v>
      </c>
      <c r="E135" s="27">
        <f t="shared" si="18"/>
        <v>15318.002108619534</v>
      </c>
      <c r="F135" s="1">
        <f t="shared" si="19"/>
        <v>15318</v>
      </c>
      <c r="G135" s="1">
        <f t="shared" si="22"/>
        <v>2.0572000066749752E-3</v>
      </c>
      <c r="K135" s="1">
        <f t="shared" si="23"/>
        <v>2.0572000066749752E-3</v>
      </c>
      <c r="O135" s="1">
        <f t="shared" ca="1" si="20"/>
        <v>1.7943932763621303E-3</v>
      </c>
      <c r="Q135" s="78">
        <f t="shared" si="21"/>
        <v>41164.294500000004</v>
      </c>
      <c r="U135" s="14"/>
    </row>
    <row r="136" spans="1:21">
      <c r="A136" s="37" t="s">
        <v>95</v>
      </c>
      <c r="B136" s="32" t="s">
        <v>45</v>
      </c>
      <c r="C136" s="31">
        <v>56226.695200000002</v>
      </c>
      <c r="D136" s="31">
        <v>3.0000000000000003E-4</v>
      </c>
      <c r="E136" s="27">
        <f t="shared" si="18"/>
        <v>15363.000102704491</v>
      </c>
      <c r="F136" s="1">
        <f t="shared" si="19"/>
        <v>15363</v>
      </c>
      <c r="G136" s="1">
        <f t="shared" si="22"/>
        <v>1.0019999899668619E-4</v>
      </c>
      <c r="K136" s="1">
        <f t="shared" si="23"/>
        <v>1.0019999899668619E-4</v>
      </c>
      <c r="O136" s="1">
        <f t="shared" ca="1" si="20"/>
        <v>1.7791294178319652E-3</v>
      </c>
      <c r="Q136" s="78">
        <f t="shared" si="21"/>
        <v>41208.195200000002</v>
      </c>
      <c r="U136" s="14"/>
    </row>
    <row r="137" spans="1:21">
      <c r="A137" s="37" t="s">
        <v>96</v>
      </c>
      <c r="B137" s="32" t="s">
        <v>45</v>
      </c>
      <c r="C137" s="31">
        <v>56498.893199999999</v>
      </c>
      <c r="D137" s="31">
        <v>2.0000000000000001E-4</v>
      </c>
      <c r="E137" s="27">
        <f t="shared" si="18"/>
        <v>15642.001667461718</v>
      </c>
      <c r="F137" s="1">
        <f t="shared" si="19"/>
        <v>15642</v>
      </c>
      <c r="G137" s="1">
        <f t="shared" si="22"/>
        <v>1.6267999963019975E-3</v>
      </c>
      <c r="K137" s="1">
        <f t="shared" si="23"/>
        <v>1.6267999963019975E-3</v>
      </c>
      <c r="O137" s="1">
        <f t="shared" ca="1" si="20"/>
        <v>1.6844934949449431E-3</v>
      </c>
      <c r="Q137" s="78">
        <f t="shared" si="21"/>
        <v>41480.393199999999</v>
      </c>
    </row>
    <row r="138" spans="1:21">
      <c r="A138" s="38" t="s">
        <v>97</v>
      </c>
      <c r="B138" s="34" t="s">
        <v>45</v>
      </c>
      <c r="C138" s="31">
        <v>56539.380700000002</v>
      </c>
      <c r="D138" s="35">
        <v>1.0200000000000001E-2</v>
      </c>
      <c r="E138" s="27">
        <f t="shared" si="18"/>
        <v>15683.501148916796</v>
      </c>
      <c r="F138" s="1">
        <f t="shared" si="19"/>
        <v>15683.5</v>
      </c>
      <c r="G138" s="1">
        <f t="shared" si="22"/>
        <v>1.1209000003873371E-3</v>
      </c>
      <c r="J138" s="1">
        <f>+G138</f>
        <v>1.1209000003873371E-3</v>
      </c>
      <c r="O138" s="1">
        <f t="shared" ca="1" si="20"/>
        <v>1.670416825411569E-3</v>
      </c>
      <c r="Q138" s="78">
        <f t="shared" si="21"/>
        <v>41520.880700000002</v>
      </c>
    </row>
    <row r="139" spans="1:21">
      <c r="A139" s="37" t="s">
        <v>96</v>
      </c>
      <c r="B139" s="32" t="s">
        <v>45</v>
      </c>
      <c r="C139" s="31">
        <v>56541.819900000002</v>
      </c>
      <c r="D139" s="31">
        <v>1E-4</v>
      </c>
      <c r="E139" s="27">
        <f t="shared" si="18"/>
        <v>15686.001316503465</v>
      </c>
      <c r="F139" s="1">
        <f t="shared" si="19"/>
        <v>15686</v>
      </c>
      <c r="G139" s="1">
        <f t="shared" si="22"/>
        <v>1.284400001168251E-3</v>
      </c>
      <c r="K139" s="1">
        <f>+G139</f>
        <v>1.284400001168251E-3</v>
      </c>
      <c r="O139" s="1">
        <f t="shared" ca="1" si="20"/>
        <v>1.669568833271004E-3</v>
      </c>
      <c r="Q139" s="78">
        <f t="shared" si="21"/>
        <v>41523.319900000002</v>
      </c>
    </row>
    <row r="140" spans="1:21">
      <c r="A140" s="37" t="s">
        <v>96</v>
      </c>
      <c r="B140" s="32" t="s">
        <v>45</v>
      </c>
      <c r="C140" s="31">
        <v>56560.3557</v>
      </c>
      <c r="D140" s="31">
        <v>5.0000000000000001E-4</v>
      </c>
      <c r="E140" s="27">
        <f t="shared" si="18"/>
        <v>15705.000417172927</v>
      </c>
      <c r="F140" s="1">
        <f t="shared" si="19"/>
        <v>15705</v>
      </c>
      <c r="G140" s="1">
        <f t="shared" si="22"/>
        <v>4.0699999954085797E-4</v>
      </c>
      <c r="K140" s="1">
        <f>+G140</f>
        <v>4.0699999954085797E-4</v>
      </c>
      <c r="O140" s="1">
        <f t="shared" ca="1" si="20"/>
        <v>1.6631240930027125E-3</v>
      </c>
      <c r="Q140" s="78">
        <f t="shared" si="21"/>
        <v>41541.8557</v>
      </c>
    </row>
    <row r="141" spans="1:21">
      <c r="A141" s="23" t="s">
        <v>98</v>
      </c>
      <c r="B141" s="24" t="s">
        <v>45</v>
      </c>
      <c r="C141" s="25">
        <v>56560.357000000004</v>
      </c>
      <c r="D141" s="26"/>
      <c r="E141" s="27">
        <f t="shared" si="18"/>
        <v>15705.001749666315</v>
      </c>
      <c r="F141" s="1">
        <f t="shared" si="19"/>
        <v>15705</v>
      </c>
      <c r="G141" s="1">
        <f t="shared" si="22"/>
        <v>1.7070000030798838E-3</v>
      </c>
      <c r="I141" s="1">
        <f>+G141</f>
        <v>1.7070000030798838E-3</v>
      </c>
      <c r="O141" s="1">
        <f t="shared" ca="1" si="20"/>
        <v>1.6631240930027125E-3</v>
      </c>
      <c r="Q141" s="78">
        <f t="shared" si="21"/>
        <v>41541.857000000004</v>
      </c>
    </row>
    <row r="142" spans="1:21">
      <c r="A142" s="23" t="s">
        <v>99</v>
      </c>
      <c r="B142" s="24" t="s">
        <v>46</v>
      </c>
      <c r="C142" s="25">
        <v>56567.674099999997</v>
      </c>
      <c r="D142" s="26"/>
      <c r="E142" s="27">
        <f t="shared" si="18"/>
        <v>15712.501739928857</v>
      </c>
      <c r="F142" s="1">
        <f t="shared" si="19"/>
        <v>15712.5</v>
      </c>
      <c r="G142" s="1">
        <f t="shared" si="22"/>
        <v>1.6974999962258153E-3</v>
      </c>
      <c r="K142" s="1">
        <f>+G142</f>
        <v>1.6974999962258153E-3</v>
      </c>
      <c r="O142" s="1">
        <f t="shared" ca="1" si="20"/>
        <v>1.6605801165810183E-3</v>
      </c>
      <c r="Q142" s="78">
        <f t="shared" si="21"/>
        <v>41549.174099999997</v>
      </c>
    </row>
    <row r="143" spans="1:21">
      <c r="A143" s="41" t="s">
        <v>100</v>
      </c>
      <c r="B143" s="42" t="s">
        <v>46</v>
      </c>
      <c r="C143" s="43">
        <v>56567.674099999997</v>
      </c>
      <c r="D143" s="43">
        <v>6.9999999999999999E-4</v>
      </c>
      <c r="E143" s="27">
        <f t="shared" si="18"/>
        <v>15712.501739928857</v>
      </c>
      <c r="F143" s="1">
        <f t="shared" si="19"/>
        <v>15712.5</v>
      </c>
      <c r="G143" s="1">
        <f t="shared" si="22"/>
        <v>1.6974999962258153E-3</v>
      </c>
      <c r="K143" s="1">
        <f>+G143</f>
        <v>1.6974999962258153E-3</v>
      </c>
      <c r="O143" s="1">
        <f t="shared" ca="1" si="20"/>
        <v>1.6605801165810183E-3</v>
      </c>
      <c r="Q143" s="78">
        <f t="shared" si="21"/>
        <v>41549.174099999997</v>
      </c>
    </row>
    <row r="144" spans="1:21">
      <c r="A144" s="35" t="s">
        <v>101</v>
      </c>
      <c r="B144" s="34" t="s">
        <v>45</v>
      </c>
      <c r="C144" s="35">
        <v>56876.457300000002</v>
      </c>
      <c r="D144" s="35">
        <v>1.8E-3</v>
      </c>
      <c r="E144" s="27">
        <f t="shared" si="18"/>
        <v>16029.002948500362</v>
      </c>
      <c r="F144" s="1">
        <f t="shared" si="19"/>
        <v>16029</v>
      </c>
      <c r="G144" s="1">
        <f t="shared" si="22"/>
        <v>2.8766000032192096E-3</v>
      </c>
      <c r="J144" s="1">
        <f>+G144</f>
        <v>2.8766000032192096E-3</v>
      </c>
      <c r="O144" s="1">
        <f t="shared" ca="1" si="20"/>
        <v>1.5532243115855245E-3</v>
      </c>
      <c r="Q144" s="78">
        <f t="shared" si="21"/>
        <v>41857.957300000002</v>
      </c>
    </row>
    <row r="145" spans="1:17">
      <c r="A145" s="31" t="s">
        <v>102</v>
      </c>
      <c r="B145" s="32" t="s">
        <v>45</v>
      </c>
      <c r="C145" s="44">
        <v>56878.406889999998</v>
      </c>
      <c r="D145" s="31">
        <v>2.0000000000000001E-4</v>
      </c>
      <c r="E145" s="27">
        <f t="shared" si="18"/>
        <v>16031.0012683287</v>
      </c>
      <c r="F145" s="1">
        <f t="shared" si="19"/>
        <v>16031</v>
      </c>
      <c r="G145" s="1">
        <f t="shared" si="22"/>
        <v>1.2373999925330281E-3</v>
      </c>
      <c r="K145" s="1">
        <f t="shared" ref="K145:K151" si="24">+G145</f>
        <v>1.2373999925330281E-3</v>
      </c>
      <c r="O145" s="1">
        <f t="shared" ca="1" si="20"/>
        <v>1.5525459178730725E-3</v>
      </c>
      <c r="Q145" s="78">
        <f t="shared" si="21"/>
        <v>41859.906889999998</v>
      </c>
    </row>
    <row r="146" spans="1:17">
      <c r="A146" s="23" t="s">
        <v>99</v>
      </c>
      <c r="B146" s="24" t="s">
        <v>45</v>
      </c>
      <c r="C146" s="25">
        <v>56908.6515</v>
      </c>
      <c r="D146" s="26"/>
      <c r="E146" s="27">
        <f t="shared" si="18"/>
        <v>16062.001839660865</v>
      </c>
      <c r="F146" s="1">
        <f t="shared" si="19"/>
        <v>16062</v>
      </c>
      <c r="G146" s="1">
        <f t="shared" si="22"/>
        <v>1.7947999949683435E-3</v>
      </c>
      <c r="K146" s="1">
        <f t="shared" si="24"/>
        <v>1.7947999949683435E-3</v>
      </c>
      <c r="O146" s="1">
        <f t="shared" ca="1" si="20"/>
        <v>1.5420308153300706E-3</v>
      </c>
      <c r="Q146" s="78">
        <f t="shared" si="21"/>
        <v>41890.1515</v>
      </c>
    </row>
    <row r="147" spans="1:17">
      <c r="A147" s="41" t="s">
        <v>103</v>
      </c>
      <c r="B147" s="42" t="s">
        <v>45</v>
      </c>
      <c r="C147" s="43">
        <v>56908.6515</v>
      </c>
      <c r="D147" s="43">
        <v>1E-4</v>
      </c>
      <c r="E147" s="27">
        <f t="shared" si="18"/>
        <v>16062.001839660865</v>
      </c>
      <c r="F147" s="1">
        <f t="shared" si="19"/>
        <v>16062</v>
      </c>
      <c r="G147" s="1">
        <f t="shared" si="22"/>
        <v>1.7947999949683435E-3</v>
      </c>
      <c r="K147" s="1">
        <f t="shared" si="24"/>
        <v>1.7947999949683435E-3</v>
      </c>
      <c r="O147" s="1">
        <f t="shared" ca="1" si="20"/>
        <v>1.5420308153300706E-3</v>
      </c>
      <c r="Q147" s="78">
        <f t="shared" si="21"/>
        <v>41890.1515</v>
      </c>
    </row>
    <row r="148" spans="1:17">
      <c r="A148" s="41" t="s">
        <v>100</v>
      </c>
      <c r="B148" s="42" t="s">
        <v>45</v>
      </c>
      <c r="C148" s="43">
        <v>56908.6515</v>
      </c>
      <c r="D148" s="43">
        <v>1E-4</v>
      </c>
      <c r="E148" s="27">
        <f t="shared" si="18"/>
        <v>16062.001839660865</v>
      </c>
      <c r="F148" s="1">
        <f t="shared" si="19"/>
        <v>16062</v>
      </c>
      <c r="G148" s="1">
        <f t="shared" si="22"/>
        <v>1.7947999949683435E-3</v>
      </c>
      <c r="K148" s="1">
        <f t="shared" si="24"/>
        <v>1.7947999949683435E-3</v>
      </c>
      <c r="O148" s="1">
        <f t="shared" ca="1" si="20"/>
        <v>1.5420308153300706E-3</v>
      </c>
      <c r="Q148" s="78">
        <f t="shared" si="21"/>
        <v>41890.1515</v>
      </c>
    </row>
    <row r="149" spans="1:17">
      <c r="A149" s="23" t="s">
        <v>99</v>
      </c>
      <c r="B149" s="24" t="s">
        <v>46</v>
      </c>
      <c r="C149" s="25">
        <v>56927.6757</v>
      </c>
      <c r="D149" s="26"/>
      <c r="E149" s="27">
        <f t="shared" ref="E149:E174" si="25">+(C149-C$7)/C$8</f>
        <v>16081.501547844813</v>
      </c>
      <c r="F149" s="1">
        <f t="shared" ref="F149:F177" si="26">ROUND(2*E149,0)/2</f>
        <v>16081.5</v>
      </c>
      <c r="G149" s="1">
        <f t="shared" si="22"/>
        <v>1.5100999953574501E-3</v>
      </c>
      <c r="K149" s="1">
        <f t="shared" si="24"/>
        <v>1.5100999953574501E-3</v>
      </c>
      <c r="O149" s="1">
        <f t="shared" ref="O149:O174" ca="1" si="27">+C$11+C$12*$F149</f>
        <v>1.5354164766336652E-3</v>
      </c>
      <c r="Q149" s="78">
        <f t="shared" ref="Q149:Q174" si="28">+C149-15018.5</f>
        <v>41909.1757</v>
      </c>
    </row>
    <row r="150" spans="1:17">
      <c r="A150" s="41" t="s">
        <v>103</v>
      </c>
      <c r="B150" s="42" t="s">
        <v>46</v>
      </c>
      <c r="C150" s="43">
        <v>56927.6757</v>
      </c>
      <c r="D150" s="43">
        <v>2.0000000000000001E-4</v>
      </c>
      <c r="E150" s="27">
        <f t="shared" si="25"/>
        <v>16081.501547844813</v>
      </c>
      <c r="F150" s="1">
        <f t="shared" si="26"/>
        <v>16081.5</v>
      </c>
      <c r="G150" s="1">
        <f t="shared" ref="G150:G174" si="29">+C150-(C$7+F150*C$8)</f>
        <v>1.5100999953574501E-3</v>
      </c>
      <c r="K150" s="1">
        <f t="shared" si="24"/>
        <v>1.5100999953574501E-3</v>
      </c>
      <c r="O150" s="1">
        <f t="shared" ca="1" si="27"/>
        <v>1.5354164766336652E-3</v>
      </c>
      <c r="Q150" s="78">
        <f t="shared" si="28"/>
        <v>41909.1757</v>
      </c>
    </row>
    <row r="151" spans="1:17">
      <c r="A151" s="41" t="s">
        <v>100</v>
      </c>
      <c r="B151" s="42" t="s">
        <v>46</v>
      </c>
      <c r="C151" s="43">
        <v>56927.6757</v>
      </c>
      <c r="D151" s="43">
        <v>2.0000000000000001E-4</v>
      </c>
      <c r="E151" s="27">
        <f t="shared" si="25"/>
        <v>16081.501547844813</v>
      </c>
      <c r="F151" s="1">
        <f t="shared" si="26"/>
        <v>16081.5</v>
      </c>
      <c r="G151" s="1">
        <f t="shared" si="29"/>
        <v>1.5100999953574501E-3</v>
      </c>
      <c r="K151" s="1">
        <f t="shared" si="24"/>
        <v>1.5100999953574501E-3</v>
      </c>
      <c r="O151" s="1">
        <f t="shared" ca="1" si="27"/>
        <v>1.5354164766336652E-3</v>
      </c>
      <c r="Q151" s="78">
        <f t="shared" si="28"/>
        <v>41909.1757</v>
      </c>
    </row>
    <row r="152" spans="1:17">
      <c r="A152" s="31" t="s">
        <v>104</v>
      </c>
      <c r="B152" s="32"/>
      <c r="C152" s="31">
        <v>57235.480900000002</v>
      </c>
      <c r="D152" s="31">
        <v>1.1000000000000001E-3</v>
      </c>
      <c r="E152" s="27">
        <f t="shared" si="25"/>
        <v>16397.000311393454</v>
      </c>
      <c r="F152" s="1">
        <f t="shared" si="26"/>
        <v>16397</v>
      </c>
      <c r="G152" s="1">
        <f t="shared" si="29"/>
        <v>3.0379999952856451E-4</v>
      </c>
      <c r="J152" s="1">
        <f>+G152</f>
        <v>3.0379999952856451E-4</v>
      </c>
      <c r="O152" s="1">
        <f t="shared" ca="1" si="27"/>
        <v>1.4283998684943983E-3</v>
      </c>
      <c r="Q152" s="78">
        <f t="shared" si="28"/>
        <v>42216.980900000002</v>
      </c>
    </row>
    <row r="153" spans="1:17">
      <c r="A153" s="45" t="s">
        <v>105</v>
      </c>
      <c r="B153" s="46" t="s">
        <v>45</v>
      </c>
      <c r="C153" s="47">
        <v>57238.409899999999</v>
      </c>
      <c r="D153" s="47">
        <v>2.8999999999999998E-3</v>
      </c>
      <c r="E153" s="27">
        <f t="shared" si="25"/>
        <v>16400.002521487477</v>
      </c>
      <c r="F153" s="1">
        <f t="shared" si="26"/>
        <v>16400</v>
      </c>
      <c r="G153" s="1">
        <f t="shared" si="29"/>
        <v>2.4599999960628338E-3</v>
      </c>
      <c r="K153" s="1">
        <f t="shared" ref="K153:K174" si="30">+G153</f>
        <v>2.4599999960628338E-3</v>
      </c>
      <c r="O153" s="1">
        <f t="shared" ca="1" si="27"/>
        <v>1.4273822779257202E-3</v>
      </c>
      <c r="Q153" s="78">
        <f t="shared" si="28"/>
        <v>42219.909899999999</v>
      </c>
    </row>
    <row r="154" spans="1:17">
      <c r="A154" s="41" t="s">
        <v>106</v>
      </c>
      <c r="B154" s="42" t="s">
        <v>45</v>
      </c>
      <c r="C154" s="43">
        <v>57309.628799999999</v>
      </c>
      <c r="D154" s="43">
        <v>1E-4</v>
      </c>
      <c r="E154" s="27">
        <f t="shared" si="25"/>
        <v>16473.001531547394</v>
      </c>
      <c r="F154" s="1">
        <f t="shared" si="26"/>
        <v>16473</v>
      </c>
      <c r="G154" s="1">
        <f t="shared" si="29"/>
        <v>1.494199997978285E-3</v>
      </c>
      <c r="K154" s="1">
        <f t="shared" si="30"/>
        <v>1.494199997978285E-3</v>
      </c>
      <c r="O154" s="1">
        <f t="shared" ca="1" si="27"/>
        <v>1.4026209074212304E-3</v>
      </c>
      <c r="Q154" s="78">
        <f t="shared" si="28"/>
        <v>42291.128799999999</v>
      </c>
    </row>
    <row r="155" spans="1:17">
      <c r="A155" s="41" t="s">
        <v>107</v>
      </c>
      <c r="B155" s="42" t="s">
        <v>45</v>
      </c>
      <c r="C155" s="43">
        <v>57351.580199999997</v>
      </c>
      <c r="D155" s="43">
        <v>1E-4</v>
      </c>
      <c r="E155" s="27">
        <f t="shared" si="25"/>
        <v>16516.001503052532</v>
      </c>
      <c r="F155" s="1">
        <f t="shared" si="26"/>
        <v>16516</v>
      </c>
      <c r="G155" s="1">
        <f t="shared" si="29"/>
        <v>1.4663999972981401E-3</v>
      </c>
      <c r="K155" s="1">
        <f t="shared" si="30"/>
        <v>1.4663999972981401E-3</v>
      </c>
      <c r="O155" s="1">
        <f t="shared" ca="1" si="27"/>
        <v>1.3880354426035173E-3</v>
      </c>
      <c r="Q155" s="78">
        <f t="shared" si="28"/>
        <v>42333.080199999997</v>
      </c>
    </row>
    <row r="156" spans="1:17">
      <c r="A156" s="45" t="s">
        <v>105</v>
      </c>
      <c r="B156" s="46" t="s">
        <v>45</v>
      </c>
      <c r="C156" s="47">
        <v>57364.263099999996</v>
      </c>
      <c r="D156" s="47">
        <v>1.9E-3</v>
      </c>
      <c r="E156" s="27">
        <f t="shared" si="25"/>
        <v>16529.00141100799</v>
      </c>
      <c r="F156" s="1">
        <f t="shared" si="26"/>
        <v>16529</v>
      </c>
      <c r="G156" s="1">
        <f t="shared" si="29"/>
        <v>1.3765999974566512E-3</v>
      </c>
      <c r="K156" s="1">
        <f t="shared" si="30"/>
        <v>1.3765999974566512E-3</v>
      </c>
      <c r="O156" s="1">
        <f t="shared" ca="1" si="27"/>
        <v>1.383625883472581E-3</v>
      </c>
      <c r="Q156" s="78">
        <f t="shared" si="28"/>
        <v>42345.763099999996</v>
      </c>
    </row>
    <row r="157" spans="1:17">
      <c r="A157" s="45" t="s">
        <v>105</v>
      </c>
      <c r="B157" s="46" t="s">
        <v>45</v>
      </c>
      <c r="C157" s="47">
        <v>57577.434800000003</v>
      </c>
      <c r="D157" s="47">
        <v>1.2999999999999999E-3</v>
      </c>
      <c r="E157" s="27">
        <f t="shared" si="25"/>
        <v>16747.501318655955</v>
      </c>
      <c r="F157" s="1">
        <f t="shared" si="26"/>
        <v>16747.5</v>
      </c>
      <c r="G157" s="1">
        <f t="shared" si="29"/>
        <v>1.2865000026067719E-3</v>
      </c>
      <c r="K157" s="1">
        <f t="shared" si="30"/>
        <v>1.2865000026067719E-3</v>
      </c>
      <c r="O157" s="1">
        <f t="shared" ca="1" si="27"/>
        <v>1.3095113703872245E-3</v>
      </c>
      <c r="Q157" s="78">
        <f t="shared" si="28"/>
        <v>42558.934800000003</v>
      </c>
    </row>
    <row r="158" spans="1:17">
      <c r="A158" s="48" t="s">
        <v>108</v>
      </c>
      <c r="B158" s="49" t="s">
        <v>46</v>
      </c>
      <c r="C158" s="50">
        <v>57619.387089999997</v>
      </c>
      <c r="D158" s="50">
        <v>2.0000000000000001E-4</v>
      </c>
      <c r="E158" s="27">
        <f t="shared" si="25"/>
        <v>16790.502202406558</v>
      </c>
      <c r="F158" s="1">
        <f t="shared" si="26"/>
        <v>16790.5</v>
      </c>
      <c r="G158" s="1">
        <f t="shared" si="29"/>
        <v>2.1486999976332299E-3</v>
      </c>
      <c r="K158" s="1">
        <f t="shared" si="30"/>
        <v>2.1486999976332299E-3</v>
      </c>
      <c r="O158" s="1">
        <f t="shared" ca="1" si="27"/>
        <v>1.2949259055695115E-3</v>
      </c>
      <c r="Q158" s="78">
        <f t="shared" si="28"/>
        <v>42600.887089999997</v>
      </c>
    </row>
    <row r="159" spans="1:17">
      <c r="A159" s="51" t="s">
        <v>109</v>
      </c>
      <c r="B159" s="52" t="s">
        <v>45</v>
      </c>
      <c r="C159" s="53">
        <v>57942.802900000002</v>
      </c>
      <c r="D159" s="53">
        <v>1E-4</v>
      </c>
      <c r="E159" s="27">
        <f t="shared" si="25"/>
        <v>17122.001761761254</v>
      </c>
      <c r="F159" s="1">
        <f t="shared" si="26"/>
        <v>17122</v>
      </c>
      <c r="G159" s="1">
        <f t="shared" si="29"/>
        <v>1.7187999983434565E-3</v>
      </c>
      <c r="K159" s="1">
        <f t="shared" si="30"/>
        <v>1.7187999983434565E-3</v>
      </c>
      <c r="O159" s="1">
        <f t="shared" ca="1" si="27"/>
        <v>1.1824821477306301E-3</v>
      </c>
      <c r="Q159" s="78">
        <f t="shared" si="28"/>
        <v>42924.302900000002</v>
      </c>
    </row>
    <row r="160" spans="1:17">
      <c r="A160" s="54" t="s">
        <v>110</v>
      </c>
      <c r="B160" s="55" t="s">
        <v>45</v>
      </c>
      <c r="C160" s="56">
        <v>57952.56</v>
      </c>
      <c r="D160" s="56">
        <v>2.5000000000000001E-3</v>
      </c>
      <c r="E160" s="27">
        <f t="shared" si="25"/>
        <v>17132.002739606392</v>
      </c>
      <c r="F160" s="1">
        <f t="shared" si="26"/>
        <v>17132</v>
      </c>
      <c r="G160" s="1">
        <f t="shared" si="29"/>
        <v>2.672799993888475E-3</v>
      </c>
      <c r="K160" s="1">
        <f t="shared" si="30"/>
        <v>2.672799993888475E-3</v>
      </c>
      <c r="O160" s="1">
        <f t="shared" ca="1" si="27"/>
        <v>1.1790901791683709E-3</v>
      </c>
      <c r="Q160" s="78">
        <f t="shared" si="28"/>
        <v>42934.06</v>
      </c>
    </row>
    <row r="161" spans="1:17">
      <c r="A161" s="51" t="s">
        <v>111</v>
      </c>
      <c r="B161" s="57" t="s">
        <v>45</v>
      </c>
      <c r="C161" s="51">
        <v>58115.486599999997</v>
      </c>
      <c r="D161" s="51">
        <v>1E-4</v>
      </c>
      <c r="E161" s="27">
        <f t="shared" si="25"/>
        <v>17299.001675456675</v>
      </c>
      <c r="F161" s="1">
        <f t="shared" si="26"/>
        <v>17299</v>
      </c>
      <c r="G161" s="1">
        <f t="shared" si="29"/>
        <v>1.6345999974873848E-3</v>
      </c>
      <c r="K161" s="1">
        <f t="shared" si="30"/>
        <v>1.6345999974873848E-3</v>
      </c>
      <c r="O161" s="1">
        <f t="shared" ca="1" si="27"/>
        <v>1.1224443041786478E-3</v>
      </c>
      <c r="Q161" s="78">
        <f t="shared" si="28"/>
        <v>43096.986599999997</v>
      </c>
    </row>
    <row r="162" spans="1:17">
      <c r="A162" s="58" t="s">
        <v>112</v>
      </c>
      <c r="B162" s="59" t="s">
        <v>45</v>
      </c>
      <c r="C162" s="58">
        <v>58468.659099999997</v>
      </c>
      <c r="D162" s="58">
        <v>1E-4</v>
      </c>
      <c r="E162" s="27">
        <f t="shared" si="25"/>
        <v>17661.001690626603</v>
      </c>
      <c r="F162" s="1">
        <f t="shared" si="26"/>
        <v>17661</v>
      </c>
      <c r="G162" s="1">
        <f t="shared" si="29"/>
        <v>1.6493999937665649E-3</v>
      </c>
      <c r="K162" s="1">
        <f t="shared" si="30"/>
        <v>1.6493999937665649E-3</v>
      </c>
      <c r="O162" s="1">
        <f t="shared" ca="1" si="27"/>
        <v>9.9965504222487671E-4</v>
      </c>
      <c r="Q162" s="78">
        <f t="shared" si="28"/>
        <v>43450.159099999997</v>
      </c>
    </row>
    <row r="163" spans="1:17">
      <c r="A163" s="60" t="s">
        <v>113</v>
      </c>
      <c r="B163" s="61" t="s">
        <v>45</v>
      </c>
      <c r="C163" s="62">
        <v>58740.856299999999</v>
      </c>
      <c r="D163" s="62">
        <v>2.0000000000000001E-4</v>
      </c>
      <c r="E163" s="27">
        <f t="shared" si="25"/>
        <v>17940.002435387905</v>
      </c>
      <c r="F163" s="1">
        <f t="shared" si="26"/>
        <v>17940</v>
      </c>
      <c r="G163" s="1">
        <f t="shared" si="29"/>
        <v>2.3759999967296608E-3</v>
      </c>
      <c r="K163" s="1">
        <f t="shared" si="30"/>
        <v>2.3759999967296608E-3</v>
      </c>
      <c r="O163" s="1">
        <f t="shared" ca="1" si="27"/>
        <v>9.050191193378538E-4</v>
      </c>
      <c r="Q163" s="78">
        <f t="shared" si="28"/>
        <v>43722.356299999999</v>
      </c>
    </row>
    <row r="164" spans="1:17">
      <c r="A164" s="75" t="s">
        <v>543</v>
      </c>
      <c r="B164" s="76" t="s">
        <v>45</v>
      </c>
      <c r="C164" s="77">
        <v>58748.660258000004</v>
      </c>
      <c r="D164" s="77">
        <v>8.1000000000000004E-5</v>
      </c>
      <c r="E164" s="27">
        <f t="shared" si="25"/>
        <v>17948.00145262279</v>
      </c>
      <c r="F164" s="1">
        <f t="shared" si="26"/>
        <v>17948</v>
      </c>
      <c r="G164" s="1">
        <f t="shared" si="29"/>
        <v>1.4172000010148622E-3</v>
      </c>
      <c r="K164" s="1">
        <f t="shared" si="30"/>
        <v>1.4172000010148622E-3</v>
      </c>
      <c r="O164" s="1">
        <f t="shared" ca="1" si="27"/>
        <v>9.0230554448804661E-4</v>
      </c>
      <c r="Q164" s="78">
        <f t="shared" si="28"/>
        <v>43730.160258000004</v>
      </c>
    </row>
    <row r="165" spans="1:17">
      <c r="A165" s="81" t="s">
        <v>544</v>
      </c>
      <c r="B165" s="80" t="s">
        <v>45</v>
      </c>
      <c r="C165" s="84">
        <v>59123.2955</v>
      </c>
      <c r="D165" s="79">
        <v>1.2999999999999999E-3</v>
      </c>
      <c r="E165" s="27">
        <f t="shared" si="25"/>
        <v>18332.000669116678</v>
      </c>
      <c r="F165" s="1">
        <f t="shared" si="26"/>
        <v>18332</v>
      </c>
      <c r="G165" s="1">
        <f t="shared" si="29"/>
        <v>6.5280000126222149E-4</v>
      </c>
      <c r="K165" s="1">
        <f t="shared" si="30"/>
        <v>6.5280000126222149E-4</v>
      </c>
      <c r="O165" s="1">
        <f t="shared" ca="1" si="27"/>
        <v>7.7205395169730601E-4</v>
      </c>
      <c r="Q165" s="78">
        <f t="shared" si="28"/>
        <v>44104.7955</v>
      </c>
    </row>
    <row r="166" spans="1:17" ht="12" customHeight="1">
      <c r="A166" s="75" t="s">
        <v>541</v>
      </c>
      <c r="B166" s="76" t="s">
        <v>45</v>
      </c>
      <c r="C166" s="77">
        <v>59150.613499999999</v>
      </c>
      <c r="D166" s="77">
        <v>1E-4</v>
      </c>
      <c r="E166" s="27">
        <f t="shared" si="25"/>
        <v>18360.001480092651</v>
      </c>
      <c r="F166" s="1">
        <f t="shared" si="26"/>
        <v>18360</v>
      </c>
      <c r="G166" s="1">
        <f t="shared" si="29"/>
        <v>1.4440000013564713E-3</v>
      </c>
      <c r="K166" s="1">
        <f t="shared" si="30"/>
        <v>1.4440000013564713E-3</v>
      </c>
      <c r="O166" s="1">
        <f t="shared" ca="1" si="27"/>
        <v>7.6255643972298129E-4</v>
      </c>
      <c r="Q166" s="78">
        <f t="shared" si="28"/>
        <v>44132.113499999999</v>
      </c>
    </row>
    <row r="167" spans="1:17" ht="12" customHeight="1">
      <c r="A167" s="75" t="s">
        <v>541</v>
      </c>
      <c r="B167" s="76" t="s">
        <v>45</v>
      </c>
      <c r="C167" s="77">
        <v>59151.589800000002</v>
      </c>
      <c r="D167" s="77">
        <v>2.9999999999999997E-4</v>
      </c>
      <c r="E167" s="27">
        <f t="shared" si="25"/>
        <v>18361.002182624165</v>
      </c>
      <c r="F167" s="1">
        <f t="shared" si="26"/>
        <v>18361</v>
      </c>
      <c r="G167" s="1">
        <f t="shared" si="29"/>
        <v>2.1294000034686178E-3</v>
      </c>
      <c r="K167" s="1">
        <f t="shared" si="30"/>
        <v>2.1294000034686178E-3</v>
      </c>
      <c r="O167" s="1">
        <f t="shared" ca="1" si="27"/>
        <v>7.6221724286675528E-4</v>
      </c>
      <c r="Q167" s="78">
        <f t="shared" si="28"/>
        <v>44133.089800000002</v>
      </c>
    </row>
    <row r="168" spans="1:17" ht="12" customHeight="1">
      <c r="A168" s="75" t="s">
        <v>541</v>
      </c>
      <c r="B168" s="76" t="s">
        <v>45</v>
      </c>
      <c r="C168" s="77">
        <v>59193.540699999998</v>
      </c>
      <c r="D168" s="77">
        <v>1E-4</v>
      </c>
      <c r="E168" s="27">
        <f t="shared" si="25"/>
        <v>18404.001641631847</v>
      </c>
      <c r="F168" s="1">
        <f t="shared" si="26"/>
        <v>18404</v>
      </c>
      <c r="G168" s="1">
        <f t="shared" si="29"/>
        <v>1.6016000008676201E-3</v>
      </c>
      <c r="K168" s="1">
        <f t="shared" si="30"/>
        <v>1.6016000008676201E-3</v>
      </c>
      <c r="O168" s="1">
        <f t="shared" ca="1" si="27"/>
        <v>7.476317780490422E-4</v>
      </c>
      <c r="Q168" s="78">
        <f t="shared" si="28"/>
        <v>44175.040699999998</v>
      </c>
    </row>
    <row r="169" spans="1:17" ht="12" customHeight="1">
      <c r="A169" s="75" t="s">
        <v>542</v>
      </c>
      <c r="B169" s="76" t="s">
        <v>45</v>
      </c>
      <c r="C169" s="77">
        <v>59381.8341</v>
      </c>
      <c r="D169" s="77">
        <v>1E-4</v>
      </c>
      <c r="E169" s="27">
        <f t="shared" si="25"/>
        <v>18597.001418387958</v>
      </c>
      <c r="F169" s="1">
        <f t="shared" si="26"/>
        <v>18597</v>
      </c>
      <c r="G169" s="1">
        <f t="shared" si="29"/>
        <v>1.3837999940733425E-3</v>
      </c>
      <c r="K169" s="1">
        <f t="shared" si="30"/>
        <v>1.3837999940733425E-3</v>
      </c>
      <c r="O169" s="1">
        <f t="shared" ca="1" si="27"/>
        <v>6.8216678479744632E-4</v>
      </c>
      <c r="Q169" s="78">
        <f t="shared" si="28"/>
        <v>44363.3341</v>
      </c>
    </row>
    <row r="170" spans="1:17" ht="12" customHeight="1">
      <c r="A170" s="81" t="s">
        <v>544</v>
      </c>
      <c r="B170" s="80" t="s">
        <v>45</v>
      </c>
      <c r="C170" s="84">
        <v>59419.393799999998</v>
      </c>
      <c r="D170" s="79">
        <v>3.8999999999999998E-3</v>
      </c>
      <c r="E170" s="27">
        <f t="shared" si="25"/>
        <v>18635.499919742895</v>
      </c>
      <c r="F170" s="1">
        <f t="shared" si="26"/>
        <v>18635.5</v>
      </c>
      <c r="G170" s="1">
        <f t="shared" si="29"/>
        <v>-7.8300006862264127E-5</v>
      </c>
      <c r="K170" s="1">
        <f t="shared" si="30"/>
        <v>-7.8300006862264127E-5</v>
      </c>
      <c r="O170" s="1">
        <f t="shared" ca="1" si="27"/>
        <v>6.691077058327494E-4</v>
      </c>
      <c r="Q170" s="78">
        <f t="shared" si="28"/>
        <v>44400.893799999998</v>
      </c>
    </row>
    <row r="171" spans="1:17" ht="12" customHeight="1">
      <c r="A171" s="79" t="s">
        <v>545</v>
      </c>
      <c r="B171" s="80" t="s">
        <v>45</v>
      </c>
      <c r="C171" s="84">
        <v>59428.663500000002</v>
      </c>
      <c r="D171" s="79">
        <v>4.0000000000000002E-4</v>
      </c>
      <c r="E171" s="27">
        <f t="shared" si="25"/>
        <v>18645.001315068472</v>
      </c>
      <c r="F171" s="1">
        <f t="shared" si="26"/>
        <v>18645</v>
      </c>
      <c r="G171" s="1">
        <f t="shared" si="29"/>
        <v>1.2829999977839179E-3</v>
      </c>
      <c r="K171" s="1">
        <f t="shared" si="30"/>
        <v>1.2829999977839179E-3</v>
      </c>
      <c r="O171" s="1">
        <f t="shared" ca="1" si="27"/>
        <v>6.658853356986032E-4</v>
      </c>
      <c r="Q171" s="78">
        <f t="shared" si="28"/>
        <v>44410.163500000002</v>
      </c>
    </row>
    <row r="172" spans="1:17" ht="12" customHeight="1">
      <c r="A172" s="79" t="s">
        <v>545</v>
      </c>
      <c r="B172" s="80" t="s">
        <v>45</v>
      </c>
      <c r="C172" s="84">
        <v>59459.883399999999</v>
      </c>
      <c r="D172" s="79">
        <v>2.0000000000000001E-4</v>
      </c>
      <c r="E172" s="27">
        <f t="shared" si="25"/>
        <v>18677.001553687282</v>
      </c>
      <c r="F172" s="1">
        <f t="shared" si="26"/>
        <v>18677</v>
      </c>
      <c r="G172" s="1">
        <f t="shared" si="29"/>
        <v>1.5157999951043166E-3</v>
      </c>
      <c r="K172" s="1">
        <f t="shared" si="30"/>
        <v>1.5157999951043166E-3</v>
      </c>
      <c r="O172" s="1">
        <f t="shared" ca="1" si="27"/>
        <v>6.5503103629937533E-4</v>
      </c>
      <c r="Q172" s="78">
        <f t="shared" si="28"/>
        <v>44441.383399999999</v>
      </c>
    </row>
    <row r="173" spans="1:17" ht="12" customHeight="1">
      <c r="A173" s="79" t="s">
        <v>545</v>
      </c>
      <c r="B173" s="80" t="s">
        <v>45</v>
      </c>
      <c r="C173" s="84">
        <v>59511.590900000003</v>
      </c>
      <c r="D173" s="79">
        <v>1E-4</v>
      </c>
      <c r="E173" s="27">
        <f t="shared" si="25"/>
        <v>18730.001478042665</v>
      </c>
      <c r="F173" s="1">
        <f t="shared" si="26"/>
        <v>18730</v>
      </c>
      <c r="G173" s="1">
        <f t="shared" si="29"/>
        <v>1.4420000006793998E-3</v>
      </c>
      <c r="K173" s="1">
        <f t="shared" si="30"/>
        <v>1.4420000006793998E-3</v>
      </c>
      <c r="O173" s="1">
        <f t="shared" ca="1" si="27"/>
        <v>6.3705360291940304E-4</v>
      </c>
      <c r="Q173" s="78">
        <f t="shared" si="28"/>
        <v>44493.090900000003</v>
      </c>
    </row>
    <row r="174" spans="1:17" ht="12" customHeight="1">
      <c r="A174" s="79" t="s">
        <v>545</v>
      </c>
      <c r="B174" s="80" t="s">
        <v>45</v>
      </c>
      <c r="C174" s="84">
        <v>59520.371299999999</v>
      </c>
      <c r="D174" s="79">
        <v>1E-4</v>
      </c>
      <c r="E174" s="27">
        <f t="shared" si="25"/>
        <v>18739.001343358326</v>
      </c>
      <c r="F174" s="1">
        <f t="shared" si="26"/>
        <v>18739</v>
      </c>
      <c r="G174" s="1">
        <f t="shared" si="29"/>
        <v>1.3105999969411641E-3</v>
      </c>
      <c r="K174" s="1">
        <f t="shared" si="30"/>
        <v>1.3105999969411641E-3</v>
      </c>
      <c r="O174" s="1">
        <f t="shared" ca="1" si="27"/>
        <v>6.3400083121336985E-4</v>
      </c>
      <c r="Q174" s="78">
        <f t="shared" si="28"/>
        <v>44501.871299999999</v>
      </c>
    </row>
    <row r="175" spans="1:17" ht="12" customHeight="1">
      <c r="A175" s="82" t="s">
        <v>546</v>
      </c>
      <c r="B175" s="83" t="s">
        <v>45</v>
      </c>
      <c r="C175" s="84">
        <v>59822.811699999998</v>
      </c>
      <c r="D175" s="79">
        <v>1E-4</v>
      </c>
      <c r="E175" s="27">
        <f t="shared" ref="E175:E177" si="31">+(C175-C$7)/C$8</f>
        <v>19049.001214208969</v>
      </c>
      <c r="F175" s="1">
        <f t="shared" si="26"/>
        <v>19049</v>
      </c>
      <c r="G175" s="1">
        <f t="shared" ref="G175:G177" si="32">+C175-(C$7+F175*C$8)</f>
        <v>1.1845999979414046E-3</v>
      </c>
      <c r="K175" s="1">
        <f t="shared" ref="K175:K177" si="33">+G175</f>
        <v>1.1845999979414046E-3</v>
      </c>
      <c r="O175" s="1">
        <f t="shared" ref="O175:O177" ca="1" si="34">+C$11+C$12*$F175</f>
        <v>5.2884980578334507E-4</v>
      </c>
      <c r="Q175" s="78">
        <f t="shared" ref="Q175:Q177" si="35">+C175-15018.5</f>
        <v>44804.311699999998</v>
      </c>
    </row>
    <row r="176" spans="1:17" ht="12" customHeight="1">
      <c r="A176" s="82" t="s">
        <v>546</v>
      </c>
      <c r="B176" s="83" t="s">
        <v>45</v>
      </c>
      <c r="C176" s="84">
        <v>59914.519200000002</v>
      </c>
      <c r="D176" s="79">
        <v>2.0000000000000001E-4</v>
      </c>
      <c r="E176" s="27">
        <f t="shared" si="31"/>
        <v>19143.00093500036</v>
      </c>
      <c r="F176" s="1">
        <f t="shared" si="26"/>
        <v>19143</v>
      </c>
      <c r="G176" s="1">
        <f t="shared" si="32"/>
        <v>9.1219999740133062E-4</v>
      </c>
      <c r="K176" s="1">
        <f t="shared" si="33"/>
        <v>9.1219999740133062E-4</v>
      </c>
      <c r="O176" s="1">
        <f t="shared" ca="1" si="34"/>
        <v>4.9696530129811171E-4</v>
      </c>
      <c r="Q176" s="78">
        <f t="shared" si="35"/>
        <v>44896.019200000002</v>
      </c>
    </row>
    <row r="177" spans="1:17" ht="12" customHeight="1">
      <c r="A177" s="82" t="s">
        <v>546</v>
      </c>
      <c r="B177" s="83" t="s">
        <v>45</v>
      </c>
      <c r="C177" s="84">
        <v>59921.348899999997</v>
      </c>
      <c r="D177" s="79">
        <v>2.0000000000000001E-4</v>
      </c>
      <c r="E177" s="27">
        <f t="shared" si="31"/>
        <v>19150.00134274333</v>
      </c>
      <c r="F177" s="1">
        <f t="shared" si="26"/>
        <v>19150</v>
      </c>
      <c r="G177" s="1">
        <f t="shared" si="32"/>
        <v>1.3099999923724681E-3</v>
      </c>
      <c r="K177" s="1">
        <f t="shared" si="33"/>
        <v>1.3099999923724681E-3</v>
      </c>
      <c r="O177" s="1">
        <f t="shared" ca="1" si="34"/>
        <v>4.9459092330453053E-4</v>
      </c>
      <c r="Q177" s="78">
        <f t="shared" si="35"/>
        <v>44902.848899999997</v>
      </c>
    </row>
    <row r="178" spans="1:17" ht="12" customHeight="1">
      <c r="A178" s="82" t="s">
        <v>547</v>
      </c>
      <c r="B178" s="85" t="s">
        <v>45</v>
      </c>
      <c r="C178" s="86">
        <v>59151.589599999999</v>
      </c>
      <c r="D178" s="86">
        <v>2.9999999999999997E-4</v>
      </c>
      <c r="E178" s="27">
        <f t="shared" ref="E178:E180" si="36">+(C178-C$7)/C$8</f>
        <v>18361.001977625179</v>
      </c>
      <c r="F178" s="1">
        <f t="shared" ref="F178:F180" si="37">ROUND(2*E178,0)/2</f>
        <v>18361</v>
      </c>
      <c r="G178" s="1">
        <f t="shared" ref="G178:G180" si="38">+C178-(C$7+F178*C$8)</f>
        <v>1.9294000012450852E-3</v>
      </c>
      <c r="K178" s="1">
        <f t="shared" ref="K178:K180" si="39">+G178</f>
        <v>1.9294000012450852E-3</v>
      </c>
      <c r="O178" s="1">
        <f t="shared" ref="O178:O180" ca="1" si="40">+C$11+C$12*$F178</f>
        <v>7.6221724286675528E-4</v>
      </c>
      <c r="Q178" s="78">
        <f t="shared" ref="Q178:Q180" si="41">+C178-15018.5</f>
        <v>44133.089599999999</v>
      </c>
    </row>
    <row r="179" spans="1:17" ht="12" customHeight="1">
      <c r="A179" s="82" t="s">
        <v>547</v>
      </c>
      <c r="B179" s="85" t="s">
        <v>45</v>
      </c>
      <c r="C179" s="86">
        <v>60187.691500000001</v>
      </c>
      <c r="D179" s="86">
        <v>1E-4</v>
      </c>
      <c r="E179" s="27">
        <f t="shared" si="36"/>
        <v>19423.001152299279</v>
      </c>
      <c r="F179" s="1">
        <f t="shared" si="37"/>
        <v>19423</v>
      </c>
      <c r="G179" s="1">
        <f t="shared" si="38"/>
        <v>1.1242000036872923E-3</v>
      </c>
      <c r="K179" s="1">
        <f t="shared" si="39"/>
        <v>1.1242000036872923E-3</v>
      </c>
      <c r="O179" s="1">
        <f t="shared" ca="1" si="40"/>
        <v>4.019901815548628E-4</v>
      </c>
      <c r="Q179" s="78">
        <f t="shared" si="41"/>
        <v>45169.191500000001</v>
      </c>
    </row>
    <row r="180" spans="1:17" ht="12" customHeight="1">
      <c r="A180" s="82" t="s">
        <v>547</v>
      </c>
      <c r="B180" s="85" t="s">
        <v>45</v>
      </c>
      <c r="C180" s="86">
        <v>60266.716399999998</v>
      </c>
      <c r="D180" s="86">
        <v>1E-4</v>
      </c>
      <c r="E180" s="27">
        <f t="shared" si="36"/>
        <v>19504.001272633679</v>
      </c>
      <c r="F180" s="1">
        <f t="shared" si="37"/>
        <v>19504</v>
      </c>
      <c r="G180" s="1">
        <f t="shared" si="38"/>
        <v>1.2415999954100698E-3</v>
      </c>
      <c r="K180" s="1">
        <f t="shared" si="39"/>
        <v>1.2415999954100698E-3</v>
      </c>
      <c r="O180" s="1">
        <f t="shared" ca="1" si="40"/>
        <v>3.7451523620056666E-4</v>
      </c>
      <c r="Q180" s="78">
        <f t="shared" si="41"/>
        <v>45248.216399999998</v>
      </c>
    </row>
    <row r="181" spans="1:17" ht="12" customHeight="1">
      <c r="C181" s="26"/>
      <c r="D181" s="26"/>
    </row>
    <row r="182" spans="1:17" ht="12" customHeight="1">
      <c r="C182" s="26"/>
      <c r="D182" s="26"/>
    </row>
    <row r="183" spans="1:17" ht="12" customHeight="1">
      <c r="C183" s="26"/>
      <c r="D183" s="26"/>
    </row>
    <row r="184" spans="1:17" ht="12" customHeight="1"/>
  </sheetData>
  <sheetProtection selectLockedCells="1" selectUnlockedCells="1"/>
  <sortState xmlns:xlrd2="http://schemas.microsoft.com/office/spreadsheetml/2017/richdata2" ref="A21:AI174">
    <sortCondition ref="C21:C17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4"/>
  <sheetViews>
    <sheetView topLeftCell="A77" workbookViewId="0">
      <selection activeCell="A79" sqref="A79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3" t="s">
        <v>114</v>
      </c>
      <c r="I1" s="64" t="s">
        <v>115</v>
      </c>
      <c r="J1" s="65" t="s">
        <v>36</v>
      </c>
    </row>
    <row r="2" spans="1:16">
      <c r="I2" s="66" t="s">
        <v>116</v>
      </c>
      <c r="J2" s="67" t="s">
        <v>35</v>
      </c>
    </row>
    <row r="3" spans="1:16">
      <c r="A3" s="68" t="s">
        <v>117</v>
      </c>
      <c r="I3" s="66" t="s">
        <v>118</v>
      </c>
      <c r="J3" s="67" t="s">
        <v>33</v>
      </c>
    </row>
    <row r="4" spans="1:16">
      <c r="I4" s="66" t="s">
        <v>119</v>
      </c>
      <c r="J4" s="67" t="s">
        <v>33</v>
      </c>
    </row>
    <row r="5" spans="1:16">
      <c r="I5" s="69" t="s">
        <v>60</v>
      </c>
      <c r="J5" s="70" t="s">
        <v>34</v>
      </c>
    </row>
    <row r="11" spans="1:16" ht="12.75" customHeight="1">
      <c r="A11" s="26" t="str">
        <f t="shared" ref="A11:A42" si="0">P11</f>
        <v> AC 1013 </v>
      </c>
      <c r="B11" s="2" t="str">
        <f t="shared" ref="B11:B42" si="1">IF(H11=INT(H11),"I","II")</f>
        <v>I</v>
      </c>
      <c r="C11" s="26">
        <f t="shared" ref="C11:C42" si="2">1*G11</f>
        <v>41238.328000000001</v>
      </c>
      <c r="D11" t="str">
        <f t="shared" ref="D11:D42" si="3">VLOOKUP(F11,I$1:J$5,2,FALSE)</f>
        <v>vis</v>
      </c>
      <c r="E11">
        <f>VLOOKUP(C11,Active!C$21:E$958,3,FALSE)</f>
        <v>0</v>
      </c>
      <c r="F11" s="2" t="s">
        <v>60</v>
      </c>
      <c r="G11" t="str">
        <f t="shared" ref="G11:G42" si="4">MID(I11,3,LEN(I11)-3)</f>
        <v>41238.328</v>
      </c>
      <c r="H11" s="26">
        <f t="shared" ref="H11:H42" si="5">1*K11</f>
        <v>0</v>
      </c>
      <c r="I11" s="71" t="s">
        <v>120</v>
      </c>
      <c r="J11" s="72" t="s">
        <v>121</v>
      </c>
      <c r="K11" s="71">
        <v>0</v>
      </c>
      <c r="L11" s="71" t="s">
        <v>122</v>
      </c>
      <c r="M11" s="72" t="s">
        <v>123</v>
      </c>
      <c r="N11" s="72"/>
      <c r="O11" s="73" t="s">
        <v>124</v>
      </c>
      <c r="P11" s="73" t="s">
        <v>125</v>
      </c>
    </row>
    <row r="12" spans="1:16" ht="12.75" customHeight="1">
      <c r="A12" s="26" t="str">
        <f t="shared" si="0"/>
        <v> BBS 49 </v>
      </c>
      <c r="B12" s="2" t="str">
        <f t="shared" si="1"/>
        <v>I</v>
      </c>
      <c r="C12" s="26">
        <f t="shared" si="2"/>
        <v>44476.387000000002</v>
      </c>
      <c r="D12" t="str">
        <f t="shared" si="3"/>
        <v>vis</v>
      </c>
      <c r="E12">
        <f>VLOOKUP(C12,Active!C$21:E$958,3,FALSE)</f>
        <v>3318.9939961948098</v>
      </c>
      <c r="F12" s="2" t="s">
        <v>60</v>
      </c>
      <c r="G12" t="str">
        <f t="shared" si="4"/>
        <v>44476.387</v>
      </c>
      <c r="H12" s="26">
        <f t="shared" si="5"/>
        <v>3319</v>
      </c>
      <c r="I12" s="71" t="s">
        <v>126</v>
      </c>
      <c r="J12" s="72" t="s">
        <v>127</v>
      </c>
      <c r="K12" s="71">
        <v>3319</v>
      </c>
      <c r="L12" s="71" t="s">
        <v>128</v>
      </c>
      <c r="M12" s="72" t="s">
        <v>129</v>
      </c>
      <c r="N12" s="72"/>
      <c r="O12" s="73" t="s">
        <v>130</v>
      </c>
      <c r="P12" s="73" t="s">
        <v>131</v>
      </c>
    </row>
    <row r="13" spans="1:16" ht="12.75" customHeight="1">
      <c r="A13" s="26" t="str">
        <f t="shared" si="0"/>
        <v>BAVM 34 </v>
      </c>
      <c r="B13" s="2" t="str">
        <f t="shared" si="1"/>
        <v>I</v>
      </c>
      <c r="C13" s="26">
        <f t="shared" si="2"/>
        <v>44875.413</v>
      </c>
      <c r="D13" t="str">
        <f t="shared" si="3"/>
        <v>vis</v>
      </c>
      <c r="E13">
        <f>VLOOKUP(C13,Active!C$21:E$958,3,FALSE)</f>
        <v>3727.993615511698</v>
      </c>
      <c r="F13" s="2" t="s">
        <v>60</v>
      </c>
      <c r="G13" t="str">
        <f t="shared" si="4"/>
        <v>44875.413</v>
      </c>
      <c r="H13" s="26">
        <f t="shared" si="5"/>
        <v>3728</v>
      </c>
      <c r="I13" s="71" t="s">
        <v>132</v>
      </c>
      <c r="J13" s="72" t="s">
        <v>133</v>
      </c>
      <c r="K13" s="71">
        <v>3728</v>
      </c>
      <c r="L13" s="71" t="s">
        <v>134</v>
      </c>
      <c r="M13" s="72" t="s">
        <v>129</v>
      </c>
      <c r="N13" s="72"/>
      <c r="O13" s="73" t="s">
        <v>135</v>
      </c>
      <c r="P13" s="74" t="s">
        <v>136</v>
      </c>
    </row>
    <row r="14" spans="1:16" ht="12.75" customHeight="1">
      <c r="A14" s="26" t="str">
        <f t="shared" si="0"/>
        <v>BAVM 38 </v>
      </c>
      <c r="B14" s="2" t="str">
        <f t="shared" si="1"/>
        <v>I</v>
      </c>
      <c r="C14" s="26">
        <f t="shared" si="2"/>
        <v>45556.396999999997</v>
      </c>
      <c r="D14" t="str">
        <f t="shared" si="3"/>
        <v>vis</v>
      </c>
      <c r="E14">
        <f>VLOOKUP(C14,Active!C$21:E$958,3,FALSE)</f>
        <v>4425.9987499162025</v>
      </c>
      <c r="F14" s="2" t="s">
        <v>60</v>
      </c>
      <c r="G14" t="str">
        <f t="shared" si="4"/>
        <v>45556.397</v>
      </c>
      <c r="H14" s="26">
        <f t="shared" si="5"/>
        <v>4426</v>
      </c>
      <c r="I14" s="71" t="s">
        <v>137</v>
      </c>
      <c r="J14" s="72" t="s">
        <v>138</v>
      </c>
      <c r="K14" s="71">
        <v>4426</v>
      </c>
      <c r="L14" s="71" t="s">
        <v>139</v>
      </c>
      <c r="M14" s="72" t="s">
        <v>123</v>
      </c>
      <c r="N14" s="72"/>
      <c r="O14" s="73" t="s">
        <v>140</v>
      </c>
      <c r="P14" s="74" t="s">
        <v>141</v>
      </c>
    </row>
    <row r="15" spans="1:16" ht="12.75" customHeight="1">
      <c r="A15" s="26" t="str">
        <f t="shared" si="0"/>
        <v>BAVM 38 </v>
      </c>
      <c r="B15" s="2" t="str">
        <f t="shared" si="1"/>
        <v>I</v>
      </c>
      <c r="C15" s="26">
        <f t="shared" si="2"/>
        <v>45637.370999999999</v>
      </c>
      <c r="D15" t="str">
        <f t="shared" si="3"/>
        <v>vis</v>
      </c>
      <c r="E15">
        <f>VLOOKUP(C15,Active!C$21:E$958,3,FALSE)</f>
        <v>4508.9966878314426</v>
      </c>
      <c r="F15" s="2" t="s">
        <v>60</v>
      </c>
      <c r="G15" t="str">
        <f t="shared" si="4"/>
        <v>45637.371</v>
      </c>
      <c r="H15" s="26">
        <f t="shared" si="5"/>
        <v>4509</v>
      </c>
      <c r="I15" s="71" t="s">
        <v>142</v>
      </c>
      <c r="J15" s="72" t="s">
        <v>143</v>
      </c>
      <c r="K15" s="71">
        <v>4509</v>
      </c>
      <c r="L15" s="71" t="s">
        <v>144</v>
      </c>
      <c r="M15" s="72" t="s">
        <v>129</v>
      </c>
      <c r="N15" s="72"/>
      <c r="O15" s="73" t="s">
        <v>135</v>
      </c>
      <c r="P15" s="74" t="s">
        <v>141</v>
      </c>
    </row>
    <row r="16" spans="1:16" ht="12.75" customHeight="1">
      <c r="A16" s="26" t="str">
        <f t="shared" si="0"/>
        <v> AOEB 2 </v>
      </c>
      <c r="B16" s="2" t="str">
        <f t="shared" si="1"/>
        <v>I</v>
      </c>
      <c r="C16" s="26">
        <f t="shared" si="2"/>
        <v>47024.705999999998</v>
      </c>
      <c r="D16" t="str">
        <f t="shared" si="3"/>
        <v>vis</v>
      </c>
      <c r="E16">
        <f>VLOOKUP(C16,Active!C$21:E$958,3,FALSE)</f>
        <v>5931.0080025452644</v>
      </c>
      <c r="F16" s="2" t="s">
        <v>60</v>
      </c>
      <c r="G16" t="str">
        <f t="shared" si="4"/>
        <v>47024.706</v>
      </c>
      <c r="H16" s="26">
        <f t="shared" si="5"/>
        <v>5931</v>
      </c>
      <c r="I16" s="71" t="s">
        <v>145</v>
      </c>
      <c r="J16" s="72" t="s">
        <v>146</v>
      </c>
      <c r="K16" s="71">
        <v>5931</v>
      </c>
      <c r="L16" s="71" t="s">
        <v>147</v>
      </c>
      <c r="M16" s="72" t="s">
        <v>129</v>
      </c>
      <c r="N16" s="72"/>
      <c r="O16" s="73" t="s">
        <v>148</v>
      </c>
      <c r="P16" s="73" t="s">
        <v>149</v>
      </c>
    </row>
    <row r="17" spans="1:16" ht="12.75" customHeight="1">
      <c r="A17" s="26" t="str">
        <f t="shared" si="0"/>
        <v> AOEB 2 </v>
      </c>
      <c r="B17" s="2" t="str">
        <f t="shared" si="1"/>
        <v>I</v>
      </c>
      <c r="C17" s="26">
        <f t="shared" si="2"/>
        <v>47025.688000000002</v>
      </c>
      <c r="D17" t="str">
        <f t="shared" si="3"/>
        <v>vis</v>
      </c>
      <c r="E17">
        <f>VLOOKUP(C17,Active!C$21:E$958,3,FALSE)</f>
        <v>5932.0145475477721</v>
      </c>
      <c r="F17" s="2" t="s">
        <v>60</v>
      </c>
      <c r="G17" t="str">
        <f t="shared" si="4"/>
        <v>47025.688</v>
      </c>
      <c r="H17" s="26">
        <f t="shared" si="5"/>
        <v>5932</v>
      </c>
      <c r="I17" s="71" t="s">
        <v>150</v>
      </c>
      <c r="J17" s="72" t="s">
        <v>151</v>
      </c>
      <c r="K17" s="71">
        <v>5932</v>
      </c>
      <c r="L17" s="71" t="s">
        <v>152</v>
      </c>
      <c r="M17" s="72" t="s">
        <v>129</v>
      </c>
      <c r="N17" s="72"/>
      <c r="O17" s="73" t="s">
        <v>148</v>
      </c>
      <c r="P17" s="73" t="s">
        <v>149</v>
      </c>
    </row>
    <row r="18" spans="1:16" ht="12.75" customHeight="1">
      <c r="A18" s="26" t="str">
        <f t="shared" si="0"/>
        <v> AOEB 2 </v>
      </c>
      <c r="B18" s="2" t="str">
        <f t="shared" si="1"/>
        <v>I</v>
      </c>
      <c r="C18" s="26">
        <f t="shared" si="2"/>
        <v>47027.624000000003</v>
      </c>
      <c r="D18" t="str">
        <f t="shared" si="3"/>
        <v>vis</v>
      </c>
      <c r="E18">
        <f>VLOOKUP(C18,Active!C$21:E$958,3,FALSE)</f>
        <v>5933.9989376952763</v>
      </c>
      <c r="F18" s="2" t="s">
        <v>60</v>
      </c>
      <c r="G18" t="str">
        <f t="shared" si="4"/>
        <v>47027.624</v>
      </c>
      <c r="H18" s="26">
        <f t="shared" si="5"/>
        <v>5934</v>
      </c>
      <c r="I18" s="71" t="s">
        <v>153</v>
      </c>
      <c r="J18" s="72" t="s">
        <v>154</v>
      </c>
      <c r="K18" s="71">
        <v>5934</v>
      </c>
      <c r="L18" s="71" t="s">
        <v>155</v>
      </c>
      <c r="M18" s="72" t="s">
        <v>129</v>
      </c>
      <c r="N18" s="72"/>
      <c r="O18" s="73" t="s">
        <v>148</v>
      </c>
      <c r="P18" s="73" t="s">
        <v>149</v>
      </c>
    </row>
    <row r="19" spans="1:16" ht="12.75" customHeight="1">
      <c r="A19" s="26" t="str">
        <f t="shared" si="0"/>
        <v> AOEB 2 </v>
      </c>
      <c r="B19" s="2" t="str">
        <f t="shared" si="1"/>
        <v>I</v>
      </c>
      <c r="C19" s="26">
        <f t="shared" si="2"/>
        <v>47063.72</v>
      </c>
      <c r="D19" t="str">
        <f t="shared" si="3"/>
        <v>vis</v>
      </c>
      <c r="E19">
        <f>VLOOKUP(C19,Active!C$21:E$958,3,FALSE)</f>
        <v>5970.9971539991302</v>
      </c>
      <c r="F19" s="2" t="s">
        <v>60</v>
      </c>
      <c r="G19" t="str">
        <f t="shared" si="4"/>
        <v>47063.720</v>
      </c>
      <c r="H19" s="26">
        <f t="shared" si="5"/>
        <v>5971</v>
      </c>
      <c r="I19" s="71" t="s">
        <v>156</v>
      </c>
      <c r="J19" s="72" t="s">
        <v>157</v>
      </c>
      <c r="K19" s="71">
        <v>5971</v>
      </c>
      <c r="L19" s="71" t="s">
        <v>158</v>
      </c>
      <c r="M19" s="72" t="s">
        <v>129</v>
      </c>
      <c r="N19" s="72"/>
      <c r="O19" s="73" t="s">
        <v>148</v>
      </c>
      <c r="P19" s="73" t="s">
        <v>149</v>
      </c>
    </row>
    <row r="20" spans="1:16" ht="12.75" customHeight="1">
      <c r="A20" s="26" t="str">
        <f t="shared" si="0"/>
        <v> AOEB 2 </v>
      </c>
      <c r="B20" s="2" t="str">
        <f t="shared" si="1"/>
        <v>I</v>
      </c>
      <c r="C20" s="26">
        <f t="shared" si="2"/>
        <v>47064.695</v>
      </c>
      <c r="D20" t="str">
        <f t="shared" si="3"/>
        <v>vis</v>
      </c>
      <c r="E20">
        <f>VLOOKUP(C20,Active!C$21:E$958,3,FALSE)</f>
        <v>5971.9965240372567</v>
      </c>
      <c r="F20" s="2" t="s">
        <v>60</v>
      </c>
      <c r="G20" t="str">
        <f t="shared" si="4"/>
        <v>47064.695</v>
      </c>
      <c r="H20" s="26">
        <f t="shared" si="5"/>
        <v>5972</v>
      </c>
      <c r="I20" s="71" t="s">
        <v>159</v>
      </c>
      <c r="J20" s="72" t="s">
        <v>160</v>
      </c>
      <c r="K20" s="71">
        <v>5972</v>
      </c>
      <c r="L20" s="71" t="s">
        <v>161</v>
      </c>
      <c r="M20" s="72" t="s">
        <v>129</v>
      </c>
      <c r="N20" s="72"/>
      <c r="O20" s="73" t="s">
        <v>148</v>
      </c>
      <c r="P20" s="73" t="s">
        <v>149</v>
      </c>
    </row>
    <row r="21" spans="1:16" ht="12.75" customHeight="1">
      <c r="A21" s="26" t="str">
        <f t="shared" si="0"/>
        <v> AOEB 2 </v>
      </c>
      <c r="B21" s="2" t="str">
        <f t="shared" si="1"/>
        <v>I</v>
      </c>
      <c r="C21" s="26">
        <f t="shared" si="2"/>
        <v>47065.665000000001</v>
      </c>
      <c r="D21" t="str">
        <f t="shared" si="3"/>
        <v>vis</v>
      </c>
      <c r="E21">
        <f>VLOOKUP(C21,Active!C$21:E$958,3,FALSE)</f>
        <v>5972.9907691008311</v>
      </c>
      <c r="F21" s="2" t="s">
        <v>60</v>
      </c>
      <c r="G21" t="str">
        <f t="shared" si="4"/>
        <v>47065.665</v>
      </c>
      <c r="H21" s="26">
        <f t="shared" si="5"/>
        <v>5973</v>
      </c>
      <c r="I21" s="71" t="s">
        <v>162</v>
      </c>
      <c r="J21" s="72" t="s">
        <v>163</v>
      </c>
      <c r="K21" s="71">
        <v>5973</v>
      </c>
      <c r="L21" s="71" t="s">
        <v>164</v>
      </c>
      <c r="M21" s="72" t="s">
        <v>129</v>
      </c>
      <c r="N21" s="72"/>
      <c r="O21" s="73" t="s">
        <v>148</v>
      </c>
      <c r="P21" s="73" t="s">
        <v>149</v>
      </c>
    </row>
    <row r="22" spans="1:16" ht="12.75" customHeight="1">
      <c r="A22" s="26" t="str">
        <f t="shared" si="0"/>
        <v> AOEB 2 </v>
      </c>
      <c r="B22" s="2" t="str">
        <f t="shared" si="1"/>
        <v>I</v>
      </c>
      <c r="C22" s="26">
        <f t="shared" si="2"/>
        <v>47111.525000000001</v>
      </c>
      <c r="D22" t="str">
        <f t="shared" si="3"/>
        <v>vis</v>
      </c>
      <c r="E22">
        <f>VLOOKUP(C22,Active!C$21:E$958,3,FALSE)</f>
        <v>6019.9970357147176</v>
      </c>
      <c r="F22" s="2" t="s">
        <v>60</v>
      </c>
      <c r="G22" t="str">
        <f t="shared" si="4"/>
        <v>47111.525</v>
      </c>
      <c r="H22" s="26">
        <f t="shared" si="5"/>
        <v>6020</v>
      </c>
      <c r="I22" s="71" t="s">
        <v>165</v>
      </c>
      <c r="J22" s="72" t="s">
        <v>166</v>
      </c>
      <c r="K22" s="71">
        <v>6020</v>
      </c>
      <c r="L22" s="71" t="s">
        <v>161</v>
      </c>
      <c r="M22" s="72" t="s">
        <v>129</v>
      </c>
      <c r="N22" s="72"/>
      <c r="O22" s="73" t="s">
        <v>148</v>
      </c>
      <c r="P22" s="73" t="s">
        <v>149</v>
      </c>
    </row>
    <row r="23" spans="1:16" ht="12.75" customHeight="1">
      <c r="A23" s="26" t="str">
        <f t="shared" si="0"/>
        <v> AOEB 2 </v>
      </c>
      <c r="B23" s="2" t="str">
        <f t="shared" si="1"/>
        <v>I</v>
      </c>
      <c r="C23" s="26">
        <f t="shared" si="2"/>
        <v>47151.527000000002</v>
      </c>
      <c r="D23" t="str">
        <f t="shared" si="3"/>
        <v>vis</v>
      </c>
      <c r="E23">
        <f>VLOOKUP(C23,Active!C$21:E$958,3,FALSE)</f>
        <v>6060.9988821405504</v>
      </c>
      <c r="F23" s="2" t="s">
        <v>60</v>
      </c>
      <c r="G23" t="str">
        <f t="shared" si="4"/>
        <v>47151.527</v>
      </c>
      <c r="H23" s="26">
        <f t="shared" si="5"/>
        <v>6061</v>
      </c>
      <c r="I23" s="71" t="s">
        <v>167</v>
      </c>
      <c r="J23" s="72" t="s">
        <v>168</v>
      </c>
      <c r="K23" s="71">
        <v>6061</v>
      </c>
      <c r="L23" s="71" t="s">
        <v>155</v>
      </c>
      <c r="M23" s="72" t="s">
        <v>129</v>
      </c>
      <c r="N23" s="72"/>
      <c r="O23" s="73" t="s">
        <v>148</v>
      </c>
      <c r="P23" s="73" t="s">
        <v>149</v>
      </c>
    </row>
    <row r="24" spans="1:16" ht="12.75" customHeight="1">
      <c r="A24" s="26" t="str">
        <f t="shared" si="0"/>
        <v> AOEB 2 </v>
      </c>
      <c r="B24" s="2" t="str">
        <f t="shared" si="1"/>
        <v>I</v>
      </c>
      <c r="C24" s="26">
        <f t="shared" si="2"/>
        <v>47422.735000000001</v>
      </c>
      <c r="D24" t="str">
        <f t="shared" si="3"/>
        <v>vis</v>
      </c>
      <c r="E24">
        <f>VLOOKUP(C24,Active!C$21:E$958,3,FALSE)</f>
        <v>6338.9857019359888</v>
      </c>
      <c r="F24" s="2" t="s">
        <v>60</v>
      </c>
      <c r="G24" t="str">
        <f t="shared" si="4"/>
        <v>47422.735</v>
      </c>
      <c r="H24" s="26">
        <f t="shared" si="5"/>
        <v>6339</v>
      </c>
      <c r="I24" s="71" t="s">
        <v>169</v>
      </c>
      <c r="J24" s="72" t="s">
        <v>170</v>
      </c>
      <c r="K24" s="71">
        <v>6339</v>
      </c>
      <c r="L24" s="71" t="s">
        <v>171</v>
      </c>
      <c r="M24" s="72" t="s">
        <v>129</v>
      </c>
      <c r="N24" s="72"/>
      <c r="O24" s="73" t="s">
        <v>148</v>
      </c>
      <c r="P24" s="73" t="s">
        <v>149</v>
      </c>
    </row>
    <row r="25" spans="1:16" ht="12.75" customHeight="1">
      <c r="A25" s="26" t="str">
        <f t="shared" si="0"/>
        <v> AOEB 2 </v>
      </c>
      <c r="B25" s="2" t="str">
        <f t="shared" si="1"/>
        <v>I</v>
      </c>
      <c r="C25" s="26">
        <f t="shared" si="2"/>
        <v>47425.669000000002</v>
      </c>
      <c r="D25" t="str">
        <f t="shared" si="3"/>
        <v>vis</v>
      </c>
      <c r="E25">
        <f>VLOOKUP(C25,Active!C$21:E$958,3,FALSE)</f>
        <v>6341.9930370045713</v>
      </c>
      <c r="F25" s="2" t="s">
        <v>60</v>
      </c>
      <c r="G25" t="str">
        <f t="shared" si="4"/>
        <v>47425.669</v>
      </c>
      <c r="H25" s="26">
        <f t="shared" si="5"/>
        <v>6342</v>
      </c>
      <c r="I25" s="71" t="s">
        <v>172</v>
      </c>
      <c r="J25" s="72" t="s">
        <v>173</v>
      </c>
      <c r="K25" s="71">
        <v>6342</v>
      </c>
      <c r="L25" s="71" t="s">
        <v>174</v>
      </c>
      <c r="M25" s="72" t="s">
        <v>129</v>
      </c>
      <c r="N25" s="72"/>
      <c r="O25" s="73" t="s">
        <v>148</v>
      </c>
      <c r="P25" s="73" t="s">
        <v>149</v>
      </c>
    </row>
    <row r="26" spans="1:16" ht="12.75" customHeight="1">
      <c r="A26" s="26" t="str">
        <f t="shared" si="0"/>
        <v> AOEB 2 </v>
      </c>
      <c r="B26" s="2" t="str">
        <f t="shared" si="1"/>
        <v>I</v>
      </c>
      <c r="C26" s="26">
        <f t="shared" si="2"/>
        <v>47467.627999999997</v>
      </c>
      <c r="D26" t="str">
        <f t="shared" si="3"/>
        <v>vis</v>
      </c>
      <c r="E26">
        <f>VLOOKUP(C26,Active!C$21:E$958,3,FALSE)</f>
        <v>6385.000798471031</v>
      </c>
      <c r="F26" s="2" t="s">
        <v>60</v>
      </c>
      <c r="G26" t="str">
        <f t="shared" si="4"/>
        <v>47467.628</v>
      </c>
      <c r="H26" s="26">
        <f t="shared" si="5"/>
        <v>6385</v>
      </c>
      <c r="I26" s="71" t="s">
        <v>175</v>
      </c>
      <c r="J26" s="72" t="s">
        <v>176</v>
      </c>
      <c r="K26" s="71">
        <v>6385</v>
      </c>
      <c r="L26" s="71" t="s">
        <v>177</v>
      </c>
      <c r="M26" s="72" t="s">
        <v>129</v>
      </c>
      <c r="N26" s="72"/>
      <c r="O26" s="73" t="s">
        <v>148</v>
      </c>
      <c r="P26" s="73" t="s">
        <v>149</v>
      </c>
    </row>
    <row r="27" spans="1:16" ht="12.75" customHeight="1">
      <c r="A27" s="26" t="str">
        <f t="shared" si="0"/>
        <v> AOEB 2 </v>
      </c>
      <c r="B27" s="2" t="str">
        <f t="shared" si="1"/>
        <v>I</v>
      </c>
      <c r="C27" s="26">
        <f t="shared" si="2"/>
        <v>47745.69</v>
      </c>
      <c r="D27" t="str">
        <f t="shared" si="3"/>
        <v>vis</v>
      </c>
      <c r="E27">
        <f>VLOOKUP(C27,Active!C$21:E$958,3,FALSE)</f>
        <v>6670.0129333857867</v>
      </c>
      <c r="F27" s="2" t="s">
        <v>60</v>
      </c>
      <c r="G27" t="str">
        <f t="shared" si="4"/>
        <v>47745.690</v>
      </c>
      <c r="H27" s="26">
        <f t="shared" si="5"/>
        <v>6670</v>
      </c>
      <c r="I27" s="71" t="s">
        <v>178</v>
      </c>
      <c r="J27" s="72" t="s">
        <v>179</v>
      </c>
      <c r="K27" s="71">
        <v>6670</v>
      </c>
      <c r="L27" s="71" t="s">
        <v>180</v>
      </c>
      <c r="M27" s="72" t="s">
        <v>129</v>
      </c>
      <c r="N27" s="72"/>
      <c r="O27" s="73" t="s">
        <v>148</v>
      </c>
      <c r="P27" s="73" t="s">
        <v>149</v>
      </c>
    </row>
    <row r="28" spans="1:16" ht="12.75" customHeight="1">
      <c r="A28" s="26" t="str">
        <f t="shared" si="0"/>
        <v> AOEB 2 </v>
      </c>
      <c r="B28" s="2" t="str">
        <f t="shared" si="1"/>
        <v>I</v>
      </c>
      <c r="C28" s="26">
        <f t="shared" si="2"/>
        <v>47747.644999999997</v>
      </c>
      <c r="D28" t="str">
        <f t="shared" si="3"/>
        <v>vis</v>
      </c>
      <c r="E28">
        <f>VLOOKUP(C28,Active!C$21:E$958,3,FALSE)</f>
        <v>6672.0167984365908</v>
      </c>
      <c r="F28" s="2" t="s">
        <v>60</v>
      </c>
      <c r="G28" t="str">
        <f t="shared" si="4"/>
        <v>47747.645</v>
      </c>
      <c r="H28" s="26">
        <f t="shared" si="5"/>
        <v>6672</v>
      </c>
      <c r="I28" s="71" t="s">
        <v>181</v>
      </c>
      <c r="J28" s="72" t="s">
        <v>182</v>
      </c>
      <c r="K28" s="71">
        <v>6672</v>
      </c>
      <c r="L28" s="71" t="s">
        <v>183</v>
      </c>
      <c r="M28" s="72" t="s">
        <v>129</v>
      </c>
      <c r="N28" s="72"/>
      <c r="O28" s="73" t="s">
        <v>148</v>
      </c>
      <c r="P28" s="73" t="s">
        <v>149</v>
      </c>
    </row>
    <row r="29" spans="1:16" ht="12.75" customHeight="1">
      <c r="A29" s="26" t="str">
        <f t="shared" si="0"/>
        <v>BAVM 56 </v>
      </c>
      <c r="B29" s="2" t="str">
        <f t="shared" si="1"/>
        <v>I</v>
      </c>
      <c r="C29" s="26">
        <f t="shared" si="2"/>
        <v>47790.548999999999</v>
      </c>
      <c r="D29" t="str">
        <f t="shared" si="3"/>
        <v>vis</v>
      </c>
      <c r="E29">
        <f>VLOOKUP(C29,Active!C$21:E$958,3,FALSE)</f>
        <v>6715.9931800938584</v>
      </c>
      <c r="F29" s="2" t="s">
        <v>60</v>
      </c>
      <c r="G29" t="str">
        <f t="shared" si="4"/>
        <v>47790.549</v>
      </c>
      <c r="H29" s="26">
        <f t="shared" si="5"/>
        <v>6716</v>
      </c>
      <c r="I29" s="71" t="s">
        <v>184</v>
      </c>
      <c r="J29" s="72" t="s">
        <v>185</v>
      </c>
      <c r="K29" s="71">
        <v>6716</v>
      </c>
      <c r="L29" s="71" t="s">
        <v>164</v>
      </c>
      <c r="M29" s="72" t="s">
        <v>123</v>
      </c>
      <c r="N29" s="72"/>
      <c r="O29" s="73" t="s">
        <v>186</v>
      </c>
      <c r="P29" s="74" t="s">
        <v>61</v>
      </c>
    </row>
    <row r="30" spans="1:16" ht="12.75" customHeight="1">
      <c r="A30" s="26" t="str">
        <f t="shared" si="0"/>
        <v>IBVS 3615 </v>
      </c>
      <c r="B30" s="2" t="str">
        <f t="shared" si="1"/>
        <v>I</v>
      </c>
      <c r="C30" s="26">
        <f t="shared" si="2"/>
        <v>48115.436199999996</v>
      </c>
      <c r="D30" t="str">
        <f t="shared" si="3"/>
        <v>vis</v>
      </c>
      <c r="E30">
        <f>VLOOKUP(C30,Active!C$21:E$958,3,FALSE)</f>
        <v>7049.0009067104929</v>
      </c>
      <c r="F30" s="2" t="s">
        <v>60</v>
      </c>
      <c r="G30" t="str">
        <f t="shared" si="4"/>
        <v>48115.4362</v>
      </c>
      <c r="H30" s="26">
        <f t="shared" si="5"/>
        <v>7049</v>
      </c>
      <c r="I30" s="71" t="s">
        <v>187</v>
      </c>
      <c r="J30" s="72" t="s">
        <v>188</v>
      </c>
      <c r="K30" s="71">
        <v>7049</v>
      </c>
      <c r="L30" s="71" t="s">
        <v>189</v>
      </c>
      <c r="M30" s="72" t="s">
        <v>190</v>
      </c>
      <c r="N30" s="72" t="s">
        <v>191</v>
      </c>
      <c r="O30" s="73" t="s">
        <v>192</v>
      </c>
      <c r="P30" s="74" t="s">
        <v>193</v>
      </c>
    </row>
    <row r="31" spans="1:16" ht="12.75" customHeight="1">
      <c r="A31" s="26" t="str">
        <f t="shared" si="0"/>
        <v> AOEB 2 </v>
      </c>
      <c r="B31" s="2" t="str">
        <f t="shared" si="1"/>
        <v>I</v>
      </c>
      <c r="C31" s="26">
        <f t="shared" si="2"/>
        <v>48149.593999999997</v>
      </c>
      <c r="D31" t="str">
        <f t="shared" si="3"/>
        <v>vis</v>
      </c>
      <c r="E31">
        <f>VLOOKUP(C31,Active!C$21:E$958,3,FALSE)</f>
        <v>7084.0124778780437</v>
      </c>
      <c r="F31" s="2" t="s">
        <v>60</v>
      </c>
      <c r="G31" t="str">
        <f t="shared" si="4"/>
        <v>48149.594</v>
      </c>
      <c r="H31" s="26">
        <f t="shared" si="5"/>
        <v>7084</v>
      </c>
      <c r="I31" s="71" t="s">
        <v>194</v>
      </c>
      <c r="J31" s="72" t="s">
        <v>195</v>
      </c>
      <c r="K31" s="71">
        <v>7084</v>
      </c>
      <c r="L31" s="71" t="s">
        <v>196</v>
      </c>
      <c r="M31" s="72" t="s">
        <v>129</v>
      </c>
      <c r="N31" s="72"/>
      <c r="O31" s="73" t="s">
        <v>148</v>
      </c>
      <c r="P31" s="73" t="s">
        <v>149</v>
      </c>
    </row>
    <row r="32" spans="1:16" ht="12.75" customHeight="1">
      <c r="A32" s="26" t="str">
        <f t="shared" si="0"/>
        <v> AOEB 2 </v>
      </c>
      <c r="B32" s="2" t="str">
        <f t="shared" si="1"/>
        <v>I</v>
      </c>
      <c r="C32" s="26">
        <f t="shared" si="2"/>
        <v>48150.565999999999</v>
      </c>
      <c r="D32" t="str">
        <f t="shared" si="3"/>
        <v>vis</v>
      </c>
      <c r="E32">
        <f>VLOOKUP(C32,Active!C$21:E$958,3,FALSE)</f>
        <v>7085.00877293144</v>
      </c>
      <c r="F32" s="2" t="s">
        <v>60</v>
      </c>
      <c r="G32" t="str">
        <f t="shared" si="4"/>
        <v>48150.566</v>
      </c>
      <c r="H32" s="26">
        <f t="shared" si="5"/>
        <v>7085</v>
      </c>
      <c r="I32" s="71" t="s">
        <v>197</v>
      </c>
      <c r="J32" s="72" t="s">
        <v>198</v>
      </c>
      <c r="K32" s="71">
        <v>7085</v>
      </c>
      <c r="L32" s="71" t="s">
        <v>199</v>
      </c>
      <c r="M32" s="72" t="s">
        <v>129</v>
      </c>
      <c r="N32" s="72"/>
      <c r="O32" s="73" t="s">
        <v>148</v>
      </c>
      <c r="P32" s="73" t="s">
        <v>149</v>
      </c>
    </row>
    <row r="33" spans="1:16" ht="12.75" customHeight="1">
      <c r="A33" s="26" t="str">
        <f t="shared" si="0"/>
        <v> BRNO 31 </v>
      </c>
      <c r="B33" s="2" t="str">
        <f t="shared" si="1"/>
        <v>I</v>
      </c>
      <c r="C33" s="26">
        <f t="shared" si="2"/>
        <v>48156.413999999997</v>
      </c>
      <c r="D33" t="str">
        <f t="shared" si="3"/>
        <v>vis</v>
      </c>
      <c r="E33">
        <f>VLOOKUP(C33,Active!C$21:E$958,3,FALSE)</f>
        <v>7091.0029431703824</v>
      </c>
      <c r="F33" s="2" t="s">
        <v>60</v>
      </c>
      <c r="G33" t="str">
        <f t="shared" si="4"/>
        <v>48156.414</v>
      </c>
      <c r="H33" s="26">
        <f t="shared" si="5"/>
        <v>7091</v>
      </c>
      <c r="I33" s="71" t="s">
        <v>200</v>
      </c>
      <c r="J33" s="72" t="s">
        <v>201</v>
      </c>
      <c r="K33" s="71">
        <v>7091</v>
      </c>
      <c r="L33" s="71" t="s">
        <v>155</v>
      </c>
      <c r="M33" s="72" t="s">
        <v>129</v>
      </c>
      <c r="N33" s="72"/>
      <c r="O33" s="73" t="s">
        <v>202</v>
      </c>
      <c r="P33" s="73" t="s">
        <v>203</v>
      </c>
    </row>
    <row r="34" spans="1:16" ht="12.75" customHeight="1">
      <c r="A34" s="26" t="str">
        <f t="shared" si="0"/>
        <v> AOEB 2 </v>
      </c>
      <c r="B34" s="2" t="str">
        <f t="shared" si="1"/>
        <v>I</v>
      </c>
      <c r="C34" s="26">
        <f t="shared" si="2"/>
        <v>48188.612000000001</v>
      </c>
      <c r="D34" t="str">
        <f t="shared" si="3"/>
        <v>vis</v>
      </c>
      <c r="E34">
        <f>VLOOKUP(C34,Active!C$21:E$958,3,FALSE)</f>
        <v>7124.0057293115533</v>
      </c>
      <c r="F34" s="2" t="s">
        <v>60</v>
      </c>
      <c r="G34" t="str">
        <f t="shared" si="4"/>
        <v>48188.612</v>
      </c>
      <c r="H34" s="26">
        <f t="shared" si="5"/>
        <v>7124</v>
      </c>
      <c r="I34" s="71" t="s">
        <v>204</v>
      </c>
      <c r="J34" s="72" t="s">
        <v>205</v>
      </c>
      <c r="K34" s="71">
        <v>7124</v>
      </c>
      <c r="L34" s="71" t="s">
        <v>144</v>
      </c>
      <c r="M34" s="72" t="s">
        <v>129</v>
      </c>
      <c r="N34" s="72"/>
      <c r="O34" s="73" t="s">
        <v>148</v>
      </c>
      <c r="P34" s="73" t="s">
        <v>149</v>
      </c>
    </row>
    <row r="35" spans="1:16" ht="12.75" customHeight="1">
      <c r="A35" s="26" t="str">
        <f t="shared" si="0"/>
        <v> AOEB 2 </v>
      </c>
      <c r="B35" s="2" t="str">
        <f t="shared" si="1"/>
        <v>I</v>
      </c>
      <c r="C35" s="26">
        <f t="shared" si="2"/>
        <v>48190.57</v>
      </c>
      <c r="D35" t="str">
        <f t="shared" si="3"/>
        <v>vis</v>
      </c>
      <c r="E35">
        <f>VLOOKUP(C35,Active!C$21:E$958,3,FALSE)</f>
        <v>7126.0126693470947</v>
      </c>
      <c r="F35" s="2" t="s">
        <v>60</v>
      </c>
      <c r="G35" t="str">
        <f t="shared" si="4"/>
        <v>48190.570</v>
      </c>
      <c r="H35" s="26">
        <f t="shared" si="5"/>
        <v>7126</v>
      </c>
      <c r="I35" s="71" t="s">
        <v>206</v>
      </c>
      <c r="J35" s="72" t="s">
        <v>207</v>
      </c>
      <c r="K35" s="71">
        <v>7126</v>
      </c>
      <c r="L35" s="71" t="s">
        <v>196</v>
      </c>
      <c r="M35" s="72" t="s">
        <v>129</v>
      </c>
      <c r="N35" s="72"/>
      <c r="O35" s="73" t="s">
        <v>148</v>
      </c>
      <c r="P35" s="73" t="s">
        <v>149</v>
      </c>
    </row>
    <row r="36" spans="1:16" ht="12.75" customHeight="1">
      <c r="A36" s="26" t="str">
        <f t="shared" si="0"/>
        <v> BRNO 31 </v>
      </c>
      <c r="B36" s="2" t="str">
        <f t="shared" si="1"/>
        <v>I</v>
      </c>
      <c r="C36" s="26">
        <f t="shared" si="2"/>
        <v>48476.417999999998</v>
      </c>
      <c r="D36" t="str">
        <f t="shared" si="3"/>
        <v>vis</v>
      </c>
      <c r="E36">
        <f>VLOOKUP(C36,Active!C$21:E$958,3,FALSE)</f>
        <v>7419.0054146381126</v>
      </c>
      <c r="F36" s="2" t="s">
        <v>60</v>
      </c>
      <c r="G36" t="str">
        <f t="shared" si="4"/>
        <v>48476.418</v>
      </c>
      <c r="H36" s="26">
        <f t="shared" si="5"/>
        <v>7419</v>
      </c>
      <c r="I36" s="71" t="s">
        <v>208</v>
      </c>
      <c r="J36" s="72" t="s">
        <v>209</v>
      </c>
      <c r="K36" s="71">
        <v>7419</v>
      </c>
      <c r="L36" s="71" t="s">
        <v>134</v>
      </c>
      <c r="M36" s="72" t="s">
        <v>129</v>
      </c>
      <c r="N36" s="72"/>
      <c r="O36" s="73" t="s">
        <v>210</v>
      </c>
      <c r="P36" s="73" t="s">
        <v>203</v>
      </c>
    </row>
    <row r="37" spans="1:16" ht="12.75" customHeight="1">
      <c r="A37" s="26" t="str">
        <f t="shared" si="0"/>
        <v> BRNO 31 </v>
      </c>
      <c r="B37" s="2" t="str">
        <f t="shared" si="1"/>
        <v>I</v>
      </c>
      <c r="C37" s="26">
        <f t="shared" si="2"/>
        <v>48476.419000000002</v>
      </c>
      <c r="D37" t="str">
        <f t="shared" si="3"/>
        <v>vis</v>
      </c>
      <c r="E37">
        <f>VLOOKUP(C37,Active!C$21:E$958,3,FALSE)</f>
        <v>7419.0064396330272</v>
      </c>
      <c r="F37" s="2" t="s">
        <v>60</v>
      </c>
      <c r="G37" t="str">
        <f t="shared" si="4"/>
        <v>48476.419</v>
      </c>
      <c r="H37" s="26">
        <f t="shared" si="5"/>
        <v>7419</v>
      </c>
      <c r="I37" s="71" t="s">
        <v>211</v>
      </c>
      <c r="J37" s="72" t="s">
        <v>212</v>
      </c>
      <c r="K37" s="71">
        <v>7419</v>
      </c>
      <c r="L37" s="71" t="s">
        <v>144</v>
      </c>
      <c r="M37" s="72" t="s">
        <v>129</v>
      </c>
      <c r="N37" s="72"/>
      <c r="O37" s="73" t="s">
        <v>213</v>
      </c>
      <c r="P37" s="73" t="s">
        <v>203</v>
      </c>
    </row>
    <row r="38" spans="1:16" ht="12.75" customHeight="1">
      <c r="A38" s="26" t="str">
        <f t="shared" si="0"/>
        <v>IBVS 4097 </v>
      </c>
      <c r="B38" s="2" t="str">
        <f t="shared" si="1"/>
        <v>I</v>
      </c>
      <c r="C38" s="26">
        <f t="shared" si="2"/>
        <v>48476.419500000004</v>
      </c>
      <c r="D38" t="str">
        <f t="shared" si="3"/>
        <v>vis</v>
      </c>
      <c r="E38">
        <f>VLOOKUP(C38,Active!C$21:E$958,3,FALSE)</f>
        <v>7419.0069521304849</v>
      </c>
      <c r="F38" s="2" t="s">
        <v>60</v>
      </c>
      <c r="G38" t="str">
        <f t="shared" si="4"/>
        <v>48476.4195</v>
      </c>
      <c r="H38" s="26">
        <f t="shared" si="5"/>
        <v>7419</v>
      </c>
      <c r="I38" s="71" t="s">
        <v>214</v>
      </c>
      <c r="J38" s="72" t="s">
        <v>215</v>
      </c>
      <c r="K38" s="71">
        <v>7419</v>
      </c>
      <c r="L38" s="71" t="s">
        <v>216</v>
      </c>
      <c r="M38" s="72" t="s">
        <v>190</v>
      </c>
      <c r="N38" s="72" t="s">
        <v>50</v>
      </c>
      <c r="O38" s="73" t="s">
        <v>217</v>
      </c>
      <c r="P38" s="74" t="s">
        <v>218</v>
      </c>
    </row>
    <row r="39" spans="1:16" ht="12.75" customHeight="1">
      <c r="A39" s="26" t="str">
        <f t="shared" si="0"/>
        <v> BRNO 31 </v>
      </c>
      <c r="B39" s="2" t="str">
        <f t="shared" si="1"/>
        <v>I</v>
      </c>
      <c r="C39" s="26">
        <f t="shared" si="2"/>
        <v>48476.421000000002</v>
      </c>
      <c r="D39" t="str">
        <f t="shared" si="3"/>
        <v>vis</v>
      </c>
      <c r="E39">
        <f>VLOOKUP(C39,Active!C$21:E$958,3,FALSE)</f>
        <v>7419.00848962285</v>
      </c>
      <c r="F39" s="2" t="s">
        <v>60</v>
      </c>
      <c r="G39" t="str">
        <f t="shared" si="4"/>
        <v>48476.421</v>
      </c>
      <c r="H39" s="26">
        <f t="shared" si="5"/>
        <v>7419</v>
      </c>
      <c r="I39" s="71" t="s">
        <v>219</v>
      </c>
      <c r="J39" s="72" t="s">
        <v>220</v>
      </c>
      <c r="K39" s="71">
        <v>7419</v>
      </c>
      <c r="L39" s="71" t="s">
        <v>139</v>
      </c>
      <c r="M39" s="72" t="s">
        <v>129</v>
      </c>
      <c r="N39" s="72"/>
      <c r="O39" s="73" t="s">
        <v>221</v>
      </c>
      <c r="P39" s="73" t="s">
        <v>203</v>
      </c>
    </row>
    <row r="40" spans="1:16" ht="12.75" customHeight="1">
      <c r="A40" s="26" t="str">
        <f t="shared" si="0"/>
        <v> BRNO 31 </v>
      </c>
      <c r="B40" s="2" t="str">
        <f t="shared" si="1"/>
        <v>I</v>
      </c>
      <c r="C40" s="26">
        <f t="shared" si="2"/>
        <v>48476.425999999999</v>
      </c>
      <c r="D40" t="str">
        <f t="shared" si="3"/>
        <v>vis</v>
      </c>
      <c r="E40">
        <f>VLOOKUP(C40,Active!C$21:E$958,3,FALSE)</f>
        <v>7419.013614597402</v>
      </c>
      <c r="F40" s="2" t="s">
        <v>60</v>
      </c>
      <c r="G40" t="str">
        <f t="shared" si="4"/>
        <v>48476.426</v>
      </c>
      <c r="H40" s="26">
        <f t="shared" si="5"/>
        <v>7419</v>
      </c>
      <c r="I40" s="71" t="s">
        <v>222</v>
      </c>
      <c r="J40" s="72" t="s">
        <v>223</v>
      </c>
      <c r="K40" s="71">
        <v>7419</v>
      </c>
      <c r="L40" s="71" t="s">
        <v>196</v>
      </c>
      <c r="M40" s="72" t="s">
        <v>129</v>
      </c>
      <c r="N40" s="72"/>
      <c r="O40" s="73" t="s">
        <v>224</v>
      </c>
      <c r="P40" s="73" t="s">
        <v>203</v>
      </c>
    </row>
    <row r="41" spans="1:16" ht="12.75" customHeight="1">
      <c r="A41" s="26" t="str">
        <f t="shared" si="0"/>
        <v> BRNO 31 </v>
      </c>
      <c r="B41" s="2" t="str">
        <f t="shared" si="1"/>
        <v>I</v>
      </c>
      <c r="C41" s="26">
        <f t="shared" si="2"/>
        <v>48476.432000000001</v>
      </c>
      <c r="D41" t="str">
        <f t="shared" si="3"/>
        <v>vis</v>
      </c>
      <c r="E41">
        <f>VLOOKUP(C41,Active!C$21:E$958,3,FALSE)</f>
        <v>7419.0197645668686</v>
      </c>
      <c r="F41" s="2" t="s">
        <v>60</v>
      </c>
      <c r="G41" t="str">
        <f t="shared" si="4"/>
        <v>48476.432</v>
      </c>
      <c r="H41" s="26">
        <f t="shared" si="5"/>
        <v>7419</v>
      </c>
      <c r="I41" s="71" t="s">
        <v>225</v>
      </c>
      <c r="J41" s="72" t="s">
        <v>226</v>
      </c>
      <c r="K41" s="71">
        <v>7419</v>
      </c>
      <c r="L41" s="71" t="s">
        <v>152</v>
      </c>
      <c r="M41" s="72" t="s">
        <v>129</v>
      </c>
      <c r="N41" s="72"/>
      <c r="O41" s="73" t="s">
        <v>227</v>
      </c>
      <c r="P41" s="73" t="s">
        <v>203</v>
      </c>
    </row>
    <row r="42" spans="1:16" ht="12.75" customHeight="1">
      <c r="A42" s="26" t="str">
        <f t="shared" si="0"/>
        <v> AOEB 2 </v>
      </c>
      <c r="B42" s="2" t="str">
        <f t="shared" si="1"/>
        <v>I</v>
      </c>
      <c r="C42" s="26">
        <f t="shared" si="2"/>
        <v>48506.654000000002</v>
      </c>
      <c r="D42" t="str">
        <f t="shared" si="3"/>
        <v>vis</v>
      </c>
      <c r="E42">
        <f>VLOOKUP(C42,Active!C$21:E$958,3,FALSE)</f>
        <v>7449.9971607640982</v>
      </c>
      <c r="F42" s="2" t="s">
        <v>60</v>
      </c>
      <c r="G42" t="str">
        <f t="shared" si="4"/>
        <v>48506.654</v>
      </c>
      <c r="H42" s="26">
        <f t="shared" si="5"/>
        <v>7450</v>
      </c>
      <c r="I42" s="71" t="s">
        <v>228</v>
      </c>
      <c r="J42" s="72" t="s">
        <v>229</v>
      </c>
      <c r="K42" s="71">
        <v>7450</v>
      </c>
      <c r="L42" s="71" t="s">
        <v>230</v>
      </c>
      <c r="M42" s="72" t="s">
        <v>129</v>
      </c>
      <c r="N42" s="72"/>
      <c r="O42" s="73" t="s">
        <v>148</v>
      </c>
      <c r="P42" s="73" t="s">
        <v>149</v>
      </c>
    </row>
    <row r="43" spans="1:16" ht="12.75" customHeight="1">
      <c r="A43" s="26" t="str">
        <f t="shared" ref="A43:A74" si="6">P43</f>
        <v> AOEB 2 </v>
      </c>
      <c r="B43" s="2" t="str">
        <f t="shared" ref="B43:B74" si="7">IF(H43=INT(H43),"I","II")</f>
        <v>I</v>
      </c>
      <c r="C43" s="26">
        <f t="shared" ref="C43:C74" si="8">1*G43</f>
        <v>48507.639000000003</v>
      </c>
      <c r="D43" t="str">
        <f t="shared" ref="D43:D74" si="9">VLOOKUP(F43,I$1:J$5,2,FALSE)</f>
        <v>vis</v>
      </c>
      <c r="E43">
        <f>VLOOKUP(C43,Active!C$21:E$958,3,FALSE)</f>
        <v>7451.0067807513351</v>
      </c>
      <c r="F43" s="2" t="s">
        <v>60</v>
      </c>
      <c r="G43" t="str">
        <f t="shared" ref="G43:G74" si="10">MID(I43,3,LEN(I43)-3)</f>
        <v>48507.639</v>
      </c>
      <c r="H43" s="26">
        <f t="shared" ref="H43:H74" si="11">1*K43</f>
        <v>7451</v>
      </c>
      <c r="I43" s="71" t="s">
        <v>231</v>
      </c>
      <c r="J43" s="72" t="s">
        <v>232</v>
      </c>
      <c r="K43" s="71">
        <v>7451</v>
      </c>
      <c r="L43" s="71" t="s">
        <v>144</v>
      </c>
      <c r="M43" s="72" t="s">
        <v>129</v>
      </c>
      <c r="N43" s="72"/>
      <c r="O43" s="73" t="s">
        <v>148</v>
      </c>
      <c r="P43" s="73" t="s">
        <v>149</v>
      </c>
    </row>
    <row r="44" spans="1:16" ht="12.75" customHeight="1">
      <c r="A44" s="26" t="str">
        <f t="shared" si="6"/>
        <v> AOEB 2 </v>
      </c>
      <c r="B44" s="2" t="str">
        <f t="shared" si="7"/>
        <v>I</v>
      </c>
      <c r="C44" s="26">
        <f t="shared" si="8"/>
        <v>48508.608999999997</v>
      </c>
      <c r="D44" t="str">
        <f t="shared" si="9"/>
        <v>vis</v>
      </c>
      <c r="E44">
        <f>VLOOKUP(C44,Active!C$21:E$958,3,FALSE)</f>
        <v>7452.0010258149023</v>
      </c>
      <c r="F44" s="2" t="s">
        <v>60</v>
      </c>
      <c r="G44" t="str">
        <f t="shared" si="10"/>
        <v>48508.609</v>
      </c>
      <c r="H44" s="26">
        <f t="shared" si="11"/>
        <v>7452</v>
      </c>
      <c r="I44" s="71" t="s">
        <v>233</v>
      </c>
      <c r="J44" s="72" t="s">
        <v>234</v>
      </c>
      <c r="K44" s="71">
        <v>7452</v>
      </c>
      <c r="L44" s="71" t="s">
        <v>235</v>
      </c>
      <c r="M44" s="72" t="s">
        <v>129</v>
      </c>
      <c r="N44" s="72"/>
      <c r="O44" s="73" t="s">
        <v>148</v>
      </c>
      <c r="P44" s="73" t="s">
        <v>149</v>
      </c>
    </row>
    <row r="45" spans="1:16" ht="12.75" customHeight="1">
      <c r="A45" s="26" t="str">
        <f t="shared" si="6"/>
        <v>BAVM 60 </v>
      </c>
      <c r="B45" s="2" t="str">
        <f t="shared" si="7"/>
        <v>I</v>
      </c>
      <c r="C45" s="26">
        <f t="shared" si="8"/>
        <v>48518.366099999999</v>
      </c>
      <c r="D45" t="str">
        <f t="shared" si="9"/>
        <v>vis</v>
      </c>
      <c r="E45">
        <f>VLOOKUP(C45,Active!C$21:E$958,3,FALSE)</f>
        <v>7462.0020036600499</v>
      </c>
      <c r="F45" s="2" t="s">
        <v>60</v>
      </c>
      <c r="G45" t="str">
        <f t="shared" si="10"/>
        <v>48518.3661</v>
      </c>
      <c r="H45" s="26">
        <f t="shared" si="11"/>
        <v>7462</v>
      </c>
      <c r="I45" s="71" t="s">
        <v>236</v>
      </c>
      <c r="J45" s="72" t="s">
        <v>237</v>
      </c>
      <c r="K45" s="71">
        <v>7462</v>
      </c>
      <c r="L45" s="71" t="s">
        <v>238</v>
      </c>
      <c r="M45" s="72" t="s">
        <v>190</v>
      </c>
      <c r="N45" s="72" t="s">
        <v>239</v>
      </c>
      <c r="O45" s="73" t="s">
        <v>240</v>
      </c>
      <c r="P45" s="74" t="s">
        <v>241</v>
      </c>
    </row>
    <row r="46" spans="1:16" ht="12.75" customHeight="1">
      <c r="A46" s="26" t="str">
        <f t="shared" si="6"/>
        <v>BAVM 60 </v>
      </c>
      <c r="B46" s="2" t="str">
        <f t="shared" si="7"/>
        <v>I</v>
      </c>
      <c r="C46" s="26">
        <f t="shared" si="8"/>
        <v>48518.366199999997</v>
      </c>
      <c r="D46" t="str">
        <f t="shared" si="9"/>
        <v>vis</v>
      </c>
      <c r="E46">
        <f>VLOOKUP(C46,Active!C$21:E$958,3,FALSE)</f>
        <v>7462.002106159538</v>
      </c>
      <c r="F46" s="2" t="s">
        <v>60</v>
      </c>
      <c r="G46" t="str">
        <f t="shared" si="10"/>
        <v>48518.3662</v>
      </c>
      <c r="H46" s="26">
        <f t="shared" si="11"/>
        <v>7462</v>
      </c>
      <c r="I46" s="71" t="s">
        <v>242</v>
      </c>
      <c r="J46" s="72" t="s">
        <v>237</v>
      </c>
      <c r="K46" s="71">
        <v>7462</v>
      </c>
      <c r="L46" s="71" t="s">
        <v>243</v>
      </c>
      <c r="M46" s="72" t="s">
        <v>190</v>
      </c>
      <c r="N46" s="72" t="s">
        <v>244</v>
      </c>
      <c r="O46" s="73" t="s">
        <v>240</v>
      </c>
      <c r="P46" s="74" t="s">
        <v>241</v>
      </c>
    </row>
    <row r="47" spans="1:16" ht="12.75" customHeight="1">
      <c r="A47" s="26" t="str">
        <f t="shared" si="6"/>
        <v> AOEB 2 </v>
      </c>
      <c r="B47" s="2" t="str">
        <f t="shared" si="7"/>
        <v>I</v>
      </c>
      <c r="C47" s="26">
        <f t="shared" si="8"/>
        <v>48546.644999999997</v>
      </c>
      <c r="D47" t="str">
        <f t="shared" si="9"/>
        <v>vis</v>
      </c>
      <c r="E47">
        <f>VLOOKUP(C47,Active!C$21:E$958,3,FALSE)</f>
        <v>7490.9877322459051</v>
      </c>
      <c r="F47" s="2" t="s">
        <v>60</v>
      </c>
      <c r="G47" t="str">
        <f t="shared" si="10"/>
        <v>48546.645</v>
      </c>
      <c r="H47" s="26">
        <f t="shared" si="11"/>
        <v>7491</v>
      </c>
      <c r="I47" s="71" t="s">
        <v>245</v>
      </c>
      <c r="J47" s="72" t="s">
        <v>246</v>
      </c>
      <c r="K47" s="71">
        <v>7491</v>
      </c>
      <c r="L47" s="71" t="s">
        <v>247</v>
      </c>
      <c r="M47" s="72" t="s">
        <v>129</v>
      </c>
      <c r="N47" s="72"/>
      <c r="O47" s="73" t="s">
        <v>148</v>
      </c>
      <c r="P47" s="73" t="s">
        <v>149</v>
      </c>
    </row>
    <row r="48" spans="1:16" ht="12.75" customHeight="1">
      <c r="A48" s="26" t="str">
        <f t="shared" si="6"/>
        <v> AOEB 2 </v>
      </c>
      <c r="B48" s="2" t="str">
        <f t="shared" si="7"/>
        <v>I</v>
      </c>
      <c r="C48" s="26">
        <f t="shared" si="8"/>
        <v>48864.711000000003</v>
      </c>
      <c r="D48" t="str">
        <f t="shared" si="9"/>
        <v>vis</v>
      </c>
      <c r="E48">
        <f>VLOOKUP(C48,Active!C$21:E$958,3,FALSE)</f>
        <v>7817.0037635763156</v>
      </c>
      <c r="F48" s="2" t="s">
        <v>60</v>
      </c>
      <c r="G48" t="str">
        <f t="shared" si="10"/>
        <v>48864.711</v>
      </c>
      <c r="H48" s="26">
        <f t="shared" si="11"/>
        <v>7817</v>
      </c>
      <c r="I48" s="71" t="s">
        <v>248</v>
      </c>
      <c r="J48" s="72" t="s">
        <v>249</v>
      </c>
      <c r="K48" s="71">
        <v>7817</v>
      </c>
      <c r="L48" s="71" t="s">
        <v>158</v>
      </c>
      <c r="M48" s="72" t="s">
        <v>129</v>
      </c>
      <c r="N48" s="72"/>
      <c r="O48" s="73" t="s">
        <v>148</v>
      </c>
      <c r="P48" s="73" t="s">
        <v>149</v>
      </c>
    </row>
    <row r="49" spans="1:16" ht="12.75" customHeight="1">
      <c r="A49" s="26" t="str">
        <f t="shared" si="6"/>
        <v> AOEB 2 </v>
      </c>
      <c r="B49" s="2" t="str">
        <f t="shared" si="7"/>
        <v>I</v>
      </c>
      <c r="C49" s="26">
        <f t="shared" si="8"/>
        <v>48866.671000000002</v>
      </c>
      <c r="D49" t="str">
        <f t="shared" si="9"/>
        <v>vis</v>
      </c>
      <c r="E49">
        <f>VLOOKUP(C49,Active!C$21:E$958,3,FALSE)</f>
        <v>7819.0127536016789</v>
      </c>
      <c r="F49" s="2" t="s">
        <v>60</v>
      </c>
      <c r="G49" t="str">
        <f t="shared" si="10"/>
        <v>48866.671</v>
      </c>
      <c r="H49" s="26">
        <f t="shared" si="11"/>
        <v>7819</v>
      </c>
      <c r="I49" s="71" t="s">
        <v>250</v>
      </c>
      <c r="J49" s="72" t="s">
        <v>251</v>
      </c>
      <c r="K49" s="71">
        <v>7819</v>
      </c>
      <c r="L49" s="71" t="s">
        <v>252</v>
      </c>
      <c r="M49" s="72" t="s">
        <v>129</v>
      </c>
      <c r="N49" s="72"/>
      <c r="O49" s="73" t="s">
        <v>148</v>
      </c>
      <c r="P49" s="73" t="s">
        <v>149</v>
      </c>
    </row>
    <row r="50" spans="1:16" ht="12.75" customHeight="1">
      <c r="A50" s="26" t="str">
        <f t="shared" si="6"/>
        <v> BRNO 31 </v>
      </c>
      <c r="B50" s="2" t="str">
        <f t="shared" si="7"/>
        <v>I</v>
      </c>
      <c r="C50" s="26">
        <f t="shared" si="8"/>
        <v>49194.474000000002</v>
      </c>
      <c r="D50" t="str">
        <f t="shared" si="9"/>
        <v>vis</v>
      </c>
      <c r="E50">
        <f>VLOOKUP(C50,Active!C$21:E$958,3,FALSE)</f>
        <v>8155.009160379519</v>
      </c>
      <c r="F50" s="2" t="s">
        <v>60</v>
      </c>
      <c r="G50" t="str">
        <f t="shared" si="10"/>
        <v>49194.474</v>
      </c>
      <c r="H50" s="26">
        <f t="shared" si="11"/>
        <v>8155</v>
      </c>
      <c r="I50" s="71" t="s">
        <v>253</v>
      </c>
      <c r="J50" s="72" t="s">
        <v>254</v>
      </c>
      <c r="K50" s="71">
        <v>8155</v>
      </c>
      <c r="L50" s="71" t="s">
        <v>144</v>
      </c>
      <c r="M50" s="72" t="s">
        <v>129</v>
      </c>
      <c r="N50" s="72"/>
      <c r="O50" s="73" t="s">
        <v>202</v>
      </c>
      <c r="P50" s="73" t="s">
        <v>203</v>
      </c>
    </row>
    <row r="51" spans="1:16" ht="12.75" customHeight="1">
      <c r="A51" s="26" t="str">
        <f t="shared" si="6"/>
        <v> AOEB 2 </v>
      </c>
      <c r="B51" s="2" t="str">
        <f t="shared" si="7"/>
        <v>I</v>
      </c>
      <c r="C51" s="26">
        <f t="shared" si="8"/>
        <v>49266.652000000002</v>
      </c>
      <c r="D51" t="str">
        <f t="shared" si="9"/>
        <v>vis</v>
      </c>
      <c r="E51">
        <f>VLOOKUP(C51,Active!C$21:E$958,3,FALSE)</f>
        <v>8228.9912430584791</v>
      </c>
      <c r="F51" s="2" t="s">
        <v>60</v>
      </c>
      <c r="G51" t="str">
        <f t="shared" si="10"/>
        <v>49266.652</v>
      </c>
      <c r="H51" s="26">
        <f t="shared" si="11"/>
        <v>8229</v>
      </c>
      <c r="I51" s="71" t="s">
        <v>255</v>
      </c>
      <c r="J51" s="72" t="s">
        <v>256</v>
      </c>
      <c r="K51" s="71">
        <v>8229</v>
      </c>
      <c r="L51" s="71" t="s">
        <v>257</v>
      </c>
      <c r="M51" s="72" t="s">
        <v>129</v>
      </c>
      <c r="N51" s="72"/>
      <c r="O51" s="73" t="s">
        <v>148</v>
      </c>
      <c r="P51" s="73" t="s">
        <v>149</v>
      </c>
    </row>
    <row r="52" spans="1:16" ht="12.75" customHeight="1">
      <c r="A52" s="26" t="str">
        <f t="shared" si="6"/>
        <v> AOEB 2 </v>
      </c>
      <c r="B52" s="2" t="str">
        <f t="shared" si="7"/>
        <v>I</v>
      </c>
      <c r="C52" s="26">
        <f t="shared" si="8"/>
        <v>49268.612999999998</v>
      </c>
      <c r="D52" t="str">
        <f t="shared" si="9"/>
        <v>vis</v>
      </c>
      <c r="E52">
        <f>VLOOKUP(C52,Active!C$21:E$958,3,FALSE)</f>
        <v>8231.0012580787497</v>
      </c>
      <c r="F52" s="2" t="s">
        <v>60</v>
      </c>
      <c r="G52" t="str">
        <f t="shared" si="10"/>
        <v>49268.613</v>
      </c>
      <c r="H52" s="26">
        <f t="shared" si="11"/>
        <v>8231</v>
      </c>
      <c r="I52" s="71" t="s">
        <v>258</v>
      </c>
      <c r="J52" s="72" t="s">
        <v>259</v>
      </c>
      <c r="K52" s="71">
        <v>8231</v>
      </c>
      <c r="L52" s="71" t="s">
        <v>260</v>
      </c>
      <c r="M52" s="72" t="s">
        <v>129</v>
      </c>
      <c r="N52" s="72"/>
      <c r="O52" s="73" t="s">
        <v>148</v>
      </c>
      <c r="P52" s="73" t="s">
        <v>149</v>
      </c>
    </row>
    <row r="53" spans="1:16" ht="12.75" customHeight="1">
      <c r="A53" s="26" t="str">
        <f t="shared" si="6"/>
        <v> BRNO 31 </v>
      </c>
      <c r="B53" s="2" t="str">
        <f t="shared" si="7"/>
        <v>I</v>
      </c>
      <c r="C53" s="26">
        <f t="shared" si="8"/>
        <v>49275.447</v>
      </c>
      <c r="D53" t="str">
        <f t="shared" si="9"/>
        <v>vis</v>
      </c>
      <c r="E53">
        <f>VLOOKUP(C53,Active!C$21:E$958,3,FALSE)</f>
        <v>8238.0060732998445</v>
      </c>
      <c r="F53" s="2" t="s">
        <v>60</v>
      </c>
      <c r="G53" t="str">
        <f t="shared" si="10"/>
        <v>49275.447</v>
      </c>
      <c r="H53" s="26">
        <f t="shared" si="11"/>
        <v>8238</v>
      </c>
      <c r="I53" s="71" t="s">
        <v>261</v>
      </c>
      <c r="J53" s="72" t="s">
        <v>262</v>
      </c>
      <c r="K53" s="71">
        <v>8238</v>
      </c>
      <c r="L53" s="71" t="s">
        <v>155</v>
      </c>
      <c r="M53" s="72" t="s">
        <v>129</v>
      </c>
      <c r="N53" s="72"/>
      <c r="O53" s="73" t="s">
        <v>202</v>
      </c>
      <c r="P53" s="73" t="s">
        <v>203</v>
      </c>
    </row>
    <row r="54" spans="1:16" ht="12.75" customHeight="1">
      <c r="A54" s="26" t="str">
        <f t="shared" si="6"/>
        <v>IBVS 5583 </v>
      </c>
      <c r="B54" s="2" t="str">
        <f t="shared" si="7"/>
        <v>I</v>
      </c>
      <c r="C54" s="26">
        <f t="shared" si="8"/>
        <v>52874.484799999998</v>
      </c>
      <c r="D54" t="str">
        <f t="shared" si="9"/>
        <v>vis</v>
      </c>
      <c r="E54">
        <f>VLOOKUP(C54,Active!C$21:E$958,3,FALSE)</f>
        <v>11927.001502437537</v>
      </c>
      <c r="F54" s="2" t="s">
        <v>60</v>
      </c>
      <c r="G54" t="str">
        <f t="shared" si="10"/>
        <v>52874.4848</v>
      </c>
      <c r="H54" s="26">
        <f t="shared" si="11"/>
        <v>11927</v>
      </c>
      <c r="I54" s="71" t="s">
        <v>263</v>
      </c>
      <c r="J54" s="72" t="s">
        <v>264</v>
      </c>
      <c r="K54" s="71">
        <v>11927</v>
      </c>
      <c r="L54" s="71" t="s">
        <v>265</v>
      </c>
      <c r="M54" s="72" t="s">
        <v>190</v>
      </c>
      <c r="N54" s="72" t="s">
        <v>266</v>
      </c>
      <c r="O54" s="73" t="s">
        <v>267</v>
      </c>
      <c r="P54" s="74" t="s">
        <v>268</v>
      </c>
    </row>
    <row r="55" spans="1:16" ht="12.75" customHeight="1">
      <c r="A55" s="26" t="str">
        <f t="shared" si="6"/>
        <v>IBVS 5494 </v>
      </c>
      <c r="B55" s="2" t="str">
        <f t="shared" si="7"/>
        <v>II</v>
      </c>
      <c r="C55" s="26">
        <f t="shared" si="8"/>
        <v>52898.387199999997</v>
      </c>
      <c r="D55" t="str">
        <f t="shared" si="9"/>
        <v>vis</v>
      </c>
      <c r="E55">
        <f>VLOOKUP(C55,Active!C$21:E$958,3,FALSE)</f>
        <v>11951.501340795839</v>
      </c>
      <c r="F55" s="2" t="s">
        <v>60</v>
      </c>
      <c r="G55" t="str">
        <f t="shared" si="10"/>
        <v>52898.3872</v>
      </c>
      <c r="H55" s="26">
        <f t="shared" si="11"/>
        <v>11951.5</v>
      </c>
      <c r="I55" s="71" t="s">
        <v>269</v>
      </c>
      <c r="J55" s="72" t="s">
        <v>270</v>
      </c>
      <c r="K55" s="71">
        <v>11951.5</v>
      </c>
      <c r="L55" s="71" t="s">
        <v>271</v>
      </c>
      <c r="M55" s="72" t="s">
        <v>190</v>
      </c>
      <c r="N55" s="72" t="s">
        <v>191</v>
      </c>
      <c r="O55" s="73" t="s">
        <v>272</v>
      </c>
      <c r="P55" s="74" t="s">
        <v>273</v>
      </c>
    </row>
    <row r="56" spans="1:16" ht="12.75" customHeight="1">
      <c r="A56" s="26" t="str">
        <f t="shared" si="6"/>
        <v>BAVM 173 </v>
      </c>
      <c r="B56" s="2" t="str">
        <f t="shared" si="7"/>
        <v>II</v>
      </c>
      <c r="C56" s="26">
        <f t="shared" si="8"/>
        <v>53291.561699999998</v>
      </c>
      <c r="D56" t="str">
        <f t="shared" si="9"/>
        <v>vis</v>
      </c>
      <c r="E56">
        <f>VLOOKUP(C56,Active!C$21:E$958,3,FALSE)</f>
        <v>12354.503202391597</v>
      </c>
      <c r="F56" s="2" t="s">
        <v>60</v>
      </c>
      <c r="G56" t="str">
        <f t="shared" si="10"/>
        <v>53291.5617</v>
      </c>
      <c r="H56" s="26">
        <f t="shared" si="11"/>
        <v>12354.5</v>
      </c>
      <c r="I56" s="71" t="s">
        <v>274</v>
      </c>
      <c r="J56" s="72" t="s">
        <v>275</v>
      </c>
      <c r="K56" s="71">
        <v>12354.5</v>
      </c>
      <c r="L56" s="71" t="s">
        <v>276</v>
      </c>
      <c r="M56" s="72" t="s">
        <v>190</v>
      </c>
      <c r="N56" s="72" t="s">
        <v>277</v>
      </c>
      <c r="O56" s="73" t="s">
        <v>240</v>
      </c>
      <c r="P56" s="74" t="s">
        <v>278</v>
      </c>
    </row>
    <row r="57" spans="1:16" ht="12.75" customHeight="1">
      <c r="A57" s="26" t="str">
        <f t="shared" si="6"/>
        <v>BAVM 178 </v>
      </c>
      <c r="B57" s="2" t="str">
        <f t="shared" si="7"/>
        <v>I</v>
      </c>
      <c r="C57" s="26">
        <f t="shared" si="8"/>
        <v>53632.537300000004</v>
      </c>
      <c r="D57" t="str">
        <f t="shared" si="9"/>
        <v>vis</v>
      </c>
      <c r="E57">
        <f>VLOOKUP(C57,Active!C$21:E$958,3,FALSE)</f>
        <v>12704.001457132768</v>
      </c>
      <c r="F57" s="2" t="s">
        <v>60</v>
      </c>
      <c r="G57" t="str">
        <f t="shared" si="10"/>
        <v>53632.5373</v>
      </c>
      <c r="H57" s="26">
        <f t="shared" si="11"/>
        <v>12704</v>
      </c>
      <c r="I57" s="71" t="s">
        <v>279</v>
      </c>
      <c r="J57" s="72" t="s">
        <v>280</v>
      </c>
      <c r="K57" s="71" t="s">
        <v>281</v>
      </c>
      <c r="L57" s="71" t="s">
        <v>282</v>
      </c>
      <c r="M57" s="72" t="s">
        <v>283</v>
      </c>
      <c r="N57" s="72" t="s">
        <v>277</v>
      </c>
      <c r="O57" s="73" t="s">
        <v>284</v>
      </c>
      <c r="P57" s="74" t="s">
        <v>285</v>
      </c>
    </row>
    <row r="58" spans="1:16" ht="12.75" customHeight="1">
      <c r="A58" s="26" t="str">
        <f t="shared" si="6"/>
        <v>BAVM 178 </v>
      </c>
      <c r="B58" s="2" t="str">
        <f t="shared" si="7"/>
        <v>I</v>
      </c>
      <c r="C58" s="26">
        <f t="shared" si="8"/>
        <v>53638.386500000001</v>
      </c>
      <c r="D58" t="str">
        <f t="shared" si="9"/>
        <v>vis</v>
      </c>
      <c r="E58">
        <f>VLOOKUP(C58,Active!C$21:E$958,3,FALSE)</f>
        <v>12709.996857365602</v>
      </c>
      <c r="F58" s="2" t="s">
        <v>60</v>
      </c>
      <c r="G58" t="str">
        <f t="shared" si="10"/>
        <v>53638.3865</v>
      </c>
      <c r="H58" s="26">
        <f t="shared" si="11"/>
        <v>12710</v>
      </c>
      <c r="I58" s="71" t="s">
        <v>286</v>
      </c>
      <c r="J58" s="72" t="s">
        <v>287</v>
      </c>
      <c r="K58" s="71" t="s">
        <v>288</v>
      </c>
      <c r="L58" s="71" t="s">
        <v>289</v>
      </c>
      <c r="M58" s="72" t="s">
        <v>283</v>
      </c>
      <c r="N58" s="72" t="s">
        <v>277</v>
      </c>
      <c r="O58" s="73" t="s">
        <v>284</v>
      </c>
      <c r="P58" s="74" t="s">
        <v>285</v>
      </c>
    </row>
    <row r="59" spans="1:16" ht="12.75" customHeight="1">
      <c r="A59" s="26" t="str">
        <f t="shared" si="6"/>
        <v>BAVM 183 </v>
      </c>
      <c r="B59" s="2" t="str">
        <f t="shared" si="7"/>
        <v>I</v>
      </c>
      <c r="C59" s="26">
        <f t="shared" si="8"/>
        <v>53992.5386</v>
      </c>
      <c r="D59" t="str">
        <f t="shared" si="9"/>
        <v>vis</v>
      </c>
      <c r="E59">
        <f>VLOOKUP(C59,Active!C$21:E$958,3,FALSE)</f>
        <v>13073.000957550244</v>
      </c>
      <c r="F59" s="2" t="s">
        <v>60</v>
      </c>
      <c r="G59" t="str">
        <f t="shared" si="10"/>
        <v>53992.5386</v>
      </c>
      <c r="H59" s="26">
        <f t="shared" si="11"/>
        <v>13073</v>
      </c>
      <c r="I59" s="71" t="s">
        <v>290</v>
      </c>
      <c r="J59" s="72" t="s">
        <v>291</v>
      </c>
      <c r="K59" s="71" t="s">
        <v>292</v>
      </c>
      <c r="L59" s="71" t="s">
        <v>293</v>
      </c>
      <c r="M59" s="72" t="s">
        <v>283</v>
      </c>
      <c r="N59" s="72" t="s">
        <v>294</v>
      </c>
      <c r="O59" s="73" t="s">
        <v>295</v>
      </c>
      <c r="P59" s="74" t="s">
        <v>296</v>
      </c>
    </row>
    <row r="60" spans="1:16" ht="12.75" customHeight="1">
      <c r="A60" s="26" t="str">
        <f t="shared" si="6"/>
        <v>JAAVSO 36(2);171 </v>
      </c>
      <c r="B60" s="2" t="str">
        <f t="shared" si="7"/>
        <v>I</v>
      </c>
      <c r="C60" s="26">
        <f t="shared" si="8"/>
        <v>54429.6149</v>
      </c>
      <c r="D60" t="str">
        <f t="shared" si="9"/>
        <v>vis</v>
      </c>
      <c r="E60">
        <f>VLOOKUP(C60,Active!C$21:E$958,3,FALSE)</f>
        <v>13521.001940725364</v>
      </c>
      <c r="F60" s="2" t="s">
        <v>60</v>
      </c>
      <c r="G60" t="str">
        <f t="shared" si="10"/>
        <v>54429.6149</v>
      </c>
      <c r="H60" s="26">
        <f t="shared" si="11"/>
        <v>13521</v>
      </c>
      <c r="I60" s="71" t="s">
        <v>297</v>
      </c>
      <c r="J60" s="72" t="s">
        <v>298</v>
      </c>
      <c r="K60" s="71" t="s">
        <v>299</v>
      </c>
      <c r="L60" s="71" t="s">
        <v>300</v>
      </c>
      <c r="M60" s="72" t="s">
        <v>283</v>
      </c>
      <c r="N60" s="72" t="s">
        <v>301</v>
      </c>
      <c r="O60" s="73" t="s">
        <v>302</v>
      </c>
      <c r="P60" s="74" t="s">
        <v>303</v>
      </c>
    </row>
    <row r="61" spans="1:16" ht="12.75" customHeight="1">
      <c r="A61" s="26" t="str">
        <f t="shared" si="6"/>
        <v>JAAVSO 36(2);186 </v>
      </c>
      <c r="B61" s="2" t="str">
        <f t="shared" si="7"/>
        <v>I</v>
      </c>
      <c r="C61" s="26">
        <f t="shared" si="8"/>
        <v>54702.785199999998</v>
      </c>
      <c r="D61" t="str">
        <f t="shared" si="9"/>
        <v>vis</v>
      </c>
      <c r="E61">
        <f>VLOOKUP(C61,Active!C$21:E$958,3,FALSE)</f>
        <v>13801.000108034461</v>
      </c>
      <c r="F61" s="2" t="s">
        <v>60</v>
      </c>
      <c r="G61" t="str">
        <f t="shared" si="10"/>
        <v>54702.7852</v>
      </c>
      <c r="H61" s="26">
        <f t="shared" si="11"/>
        <v>13801</v>
      </c>
      <c r="I61" s="71" t="s">
        <v>304</v>
      </c>
      <c r="J61" s="72" t="s">
        <v>305</v>
      </c>
      <c r="K61" s="71" t="s">
        <v>306</v>
      </c>
      <c r="L61" s="71" t="s">
        <v>307</v>
      </c>
      <c r="M61" s="72" t="s">
        <v>283</v>
      </c>
      <c r="N61" s="72" t="s">
        <v>294</v>
      </c>
      <c r="O61" s="73" t="s">
        <v>308</v>
      </c>
      <c r="P61" s="74" t="s">
        <v>309</v>
      </c>
    </row>
    <row r="62" spans="1:16" ht="12.75" customHeight="1">
      <c r="A62" s="26" t="str">
        <f t="shared" si="6"/>
        <v>JAAVSO 36(2);186 </v>
      </c>
      <c r="B62" s="2" t="str">
        <f t="shared" si="7"/>
        <v>I</v>
      </c>
      <c r="C62" s="26">
        <f t="shared" si="8"/>
        <v>54706.688999999998</v>
      </c>
      <c r="D62" t="str">
        <f t="shared" si="9"/>
        <v>vis</v>
      </c>
      <c r="E62">
        <f>VLOOKUP(C62,Active!C$21:E$958,3,FALSE)</f>
        <v>13805.001483167633</v>
      </c>
      <c r="F62" s="2" t="s">
        <v>60</v>
      </c>
      <c r="G62" t="str">
        <f t="shared" si="10"/>
        <v>54706.689</v>
      </c>
      <c r="H62" s="26">
        <f t="shared" si="11"/>
        <v>13805</v>
      </c>
      <c r="I62" s="71" t="s">
        <v>310</v>
      </c>
      <c r="J62" s="72" t="s">
        <v>311</v>
      </c>
      <c r="K62" s="71" t="s">
        <v>312</v>
      </c>
      <c r="L62" s="71" t="s">
        <v>313</v>
      </c>
      <c r="M62" s="72" t="s">
        <v>283</v>
      </c>
      <c r="N62" s="72" t="s">
        <v>294</v>
      </c>
      <c r="O62" s="73" t="s">
        <v>314</v>
      </c>
      <c r="P62" s="74" t="s">
        <v>309</v>
      </c>
    </row>
    <row r="63" spans="1:16" ht="12.75" customHeight="1">
      <c r="A63" s="26" t="str">
        <f t="shared" si="6"/>
        <v>JAAVSO 37(1);44 </v>
      </c>
      <c r="B63" s="2" t="str">
        <f t="shared" si="7"/>
        <v>I</v>
      </c>
      <c r="C63" s="26">
        <f t="shared" si="8"/>
        <v>54751.567000000003</v>
      </c>
      <c r="D63" t="str">
        <f t="shared" si="9"/>
        <v>vis</v>
      </c>
      <c r="E63">
        <f>VLOOKUP(C63,Active!C$21:E$958,3,FALSE)</f>
        <v>13851.001204779021</v>
      </c>
      <c r="F63" s="2" t="s">
        <v>60</v>
      </c>
      <c r="G63" t="str">
        <f t="shared" si="10"/>
        <v>54751.567</v>
      </c>
      <c r="H63" s="26">
        <f t="shared" si="11"/>
        <v>13851</v>
      </c>
      <c r="I63" s="71" t="s">
        <v>315</v>
      </c>
      <c r="J63" s="72" t="s">
        <v>316</v>
      </c>
      <c r="K63" s="71" t="s">
        <v>317</v>
      </c>
      <c r="L63" s="71" t="s">
        <v>318</v>
      </c>
      <c r="M63" s="72" t="s">
        <v>283</v>
      </c>
      <c r="N63" s="72" t="s">
        <v>301</v>
      </c>
      <c r="O63" s="73" t="s">
        <v>308</v>
      </c>
      <c r="P63" s="74" t="s">
        <v>319</v>
      </c>
    </row>
    <row r="64" spans="1:16" ht="12.75" customHeight="1">
      <c r="A64" s="26" t="str">
        <f t="shared" si="6"/>
        <v>BAVM 209 </v>
      </c>
      <c r="B64" s="2" t="str">
        <f t="shared" si="7"/>
        <v>I</v>
      </c>
      <c r="C64" s="26">
        <f t="shared" si="8"/>
        <v>54844.250599999999</v>
      </c>
      <c r="D64" t="str">
        <f t="shared" si="9"/>
        <v>vis</v>
      </c>
      <c r="E64">
        <f>VLOOKUP(C64,Active!C$21:E$958,3,FALSE)</f>
        <v>13946.001423102933</v>
      </c>
      <c r="F64" s="2" t="s">
        <v>60</v>
      </c>
      <c r="G64" t="str">
        <f t="shared" si="10"/>
        <v>54844.2506</v>
      </c>
      <c r="H64" s="26">
        <f t="shared" si="11"/>
        <v>13946</v>
      </c>
      <c r="I64" s="71" t="s">
        <v>320</v>
      </c>
      <c r="J64" s="72" t="s">
        <v>321</v>
      </c>
      <c r="K64" s="71" t="s">
        <v>322</v>
      </c>
      <c r="L64" s="71" t="s">
        <v>323</v>
      </c>
      <c r="M64" s="72" t="s">
        <v>283</v>
      </c>
      <c r="N64" s="72" t="s">
        <v>60</v>
      </c>
      <c r="O64" s="73" t="s">
        <v>240</v>
      </c>
      <c r="P64" s="74" t="s">
        <v>324</v>
      </c>
    </row>
    <row r="65" spans="1:16" ht="12.75" customHeight="1">
      <c r="A65" s="26" t="str">
        <f t="shared" si="6"/>
        <v> JAAVSO 38;85 </v>
      </c>
      <c r="B65" s="2" t="str">
        <f t="shared" si="7"/>
        <v>I</v>
      </c>
      <c r="C65" s="26">
        <f t="shared" si="8"/>
        <v>55062.788200000003</v>
      </c>
      <c r="D65" t="str">
        <f t="shared" si="9"/>
        <v>vis</v>
      </c>
      <c r="E65">
        <f>VLOOKUP(C65,Active!C$21:E$958,3,FALSE)</f>
        <v>14170.001350943294</v>
      </c>
      <c r="F65" s="2" t="s">
        <v>60</v>
      </c>
      <c r="G65" t="str">
        <f t="shared" si="10"/>
        <v>55062.7882</v>
      </c>
      <c r="H65" s="26">
        <f t="shared" si="11"/>
        <v>14170</v>
      </c>
      <c r="I65" s="71" t="s">
        <v>325</v>
      </c>
      <c r="J65" s="72" t="s">
        <v>326</v>
      </c>
      <c r="K65" s="71" t="s">
        <v>327</v>
      </c>
      <c r="L65" s="71" t="s">
        <v>307</v>
      </c>
      <c r="M65" s="72" t="s">
        <v>283</v>
      </c>
      <c r="N65" s="72" t="s">
        <v>301</v>
      </c>
      <c r="O65" s="73" t="s">
        <v>308</v>
      </c>
      <c r="P65" s="73" t="s">
        <v>328</v>
      </c>
    </row>
    <row r="66" spans="1:16" ht="12.75" customHeight="1">
      <c r="A66" s="26" t="str">
        <f t="shared" si="6"/>
        <v> JAAVSO 39;94 </v>
      </c>
      <c r="B66" s="2" t="str">
        <f t="shared" si="7"/>
        <v>I</v>
      </c>
      <c r="C66" s="26">
        <f t="shared" si="8"/>
        <v>55379.862999999998</v>
      </c>
      <c r="D66" t="str">
        <f t="shared" si="9"/>
        <v>vis</v>
      </c>
      <c r="E66">
        <f>VLOOKUP(C66,Active!C$21:E$958,3,FALSE)</f>
        <v>14495.001407318008</v>
      </c>
      <c r="F66" s="2" t="s">
        <v>60</v>
      </c>
      <c r="G66" t="str">
        <f t="shared" si="10"/>
        <v>55379.8630</v>
      </c>
      <c r="H66" s="26">
        <f t="shared" si="11"/>
        <v>14495</v>
      </c>
      <c r="I66" s="71" t="s">
        <v>329</v>
      </c>
      <c r="J66" s="72" t="s">
        <v>330</v>
      </c>
      <c r="K66" s="71" t="s">
        <v>331</v>
      </c>
      <c r="L66" s="71" t="s">
        <v>332</v>
      </c>
      <c r="M66" s="72" t="s">
        <v>283</v>
      </c>
      <c r="N66" s="72" t="s">
        <v>301</v>
      </c>
      <c r="O66" s="73" t="s">
        <v>308</v>
      </c>
      <c r="P66" s="73" t="s">
        <v>333</v>
      </c>
    </row>
    <row r="67" spans="1:16" ht="12.75" customHeight="1">
      <c r="A67" s="26" t="str">
        <f t="shared" si="6"/>
        <v>BAVM 220 </v>
      </c>
      <c r="B67" s="2" t="str">
        <f t="shared" si="7"/>
        <v>I</v>
      </c>
      <c r="C67" s="26">
        <f t="shared" si="8"/>
        <v>55483.278299999998</v>
      </c>
      <c r="D67" t="str">
        <f t="shared" si="9"/>
        <v>vis</v>
      </c>
      <c r="E67">
        <f>VLOOKUP(C67,Active!C$21:E$958,3,FALSE)</f>
        <v>14601.001563527234</v>
      </c>
      <c r="F67" s="2" t="s">
        <v>60</v>
      </c>
      <c r="G67" t="str">
        <f t="shared" si="10"/>
        <v>55483.2783</v>
      </c>
      <c r="H67" s="26">
        <f t="shared" si="11"/>
        <v>14601</v>
      </c>
      <c r="I67" s="71" t="s">
        <v>334</v>
      </c>
      <c r="J67" s="72" t="s">
        <v>335</v>
      </c>
      <c r="K67" s="71" t="s">
        <v>336</v>
      </c>
      <c r="L67" s="71" t="s">
        <v>337</v>
      </c>
      <c r="M67" s="72" t="s">
        <v>283</v>
      </c>
      <c r="N67" s="72" t="s">
        <v>294</v>
      </c>
      <c r="O67" s="73" t="s">
        <v>338</v>
      </c>
      <c r="P67" s="74" t="s">
        <v>339</v>
      </c>
    </row>
    <row r="68" spans="1:16" ht="12.75" customHeight="1">
      <c r="A68" s="26" t="str">
        <f t="shared" si="6"/>
        <v>IBVS 5960 </v>
      </c>
      <c r="B68" s="2" t="str">
        <f t="shared" si="7"/>
        <v>I</v>
      </c>
      <c r="C68" s="26">
        <f t="shared" si="8"/>
        <v>55506.692999999999</v>
      </c>
      <c r="D68" t="str">
        <f t="shared" si="9"/>
        <v>vis</v>
      </c>
      <c r="E68">
        <f>VLOOKUP(C68,Active!C$21:E$958,3,FALSE)</f>
        <v>14625.001511867491</v>
      </c>
      <c r="F68" s="2" t="s">
        <v>60</v>
      </c>
      <c r="G68" t="str">
        <f t="shared" si="10"/>
        <v>55506.6930</v>
      </c>
      <c r="H68" s="26">
        <f t="shared" si="11"/>
        <v>14625</v>
      </c>
      <c r="I68" s="71" t="s">
        <v>340</v>
      </c>
      <c r="J68" s="72" t="s">
        <v>341</v>
      </c>
      <c r="K68" s="71" t="s">
        <v>342</v>
      </c>
      <c r="L68" s="71" t="s">
        <v>343</v>
      </c>
      <c r="M68" s="72" t="s">
        <v>283</v>
      </c>
      <c r="N68" s="72" t="s">
        <v>60</v>
      </c>
      <c r="O68" s="73" t="s">
        <v>130</v>
      </c>
      <c r="P68" s="74" t="s">
        <v>344</v>
      </c>
    </row>
    <row r="69" spans="1:16" ht="12.75" customHeight="1">
      <c r="A69" s="26" t="str">
        <f t="shared" si="6"/>
        <v> JAAVSO 40;975 </v>
      </c>
      <c r="B69" s="2" t="str">
        <f t="shared" si="7"/>
        <v>I</v>
      </c>
      <c r="C69" s="26">
        <f t="shared" si="8"/>
        <v>55786.694000000003</v>
      </c>
      <c r="D69" t="str">
        <f t="shared" si="9"/>
        <v>vis</v>
      </c>
      <c r="E69">
        <f>VLOOKUP(C69,Active!C$21:E$958,3,FALSE)</f>
        <v>14912.001111914482</v>
      </c>
      <c r="F69" s="2" t="s">
        <v>60</v>
      </c>
      <c r="G69" t="str">
        <f t="shared" si="10"/>
        <v>55786.6940</v>
      </c>
      <c r="H69" s="26">
        <f t="shared" si="11"/>
        <v>14912</v>
      </c>
      <c r="I69" s="71" t="s">
        <v>345</v>
      </c>
      <c r="J69" s="72" t="s">
        <v>346</v>
      </c>
      <c r="K69" s="71" t="s">
        <v>347</v>
      </c>
      <c r="L69" s="71" t="s">
        <v>348</v>
      </c>
      <c r="M69" s="72" t="s">
        <v>283</v>
      </c>
      <c r="N69" s="72" t="s">
        <v>60</v>
      </c>
      <c r="O69" s="73" t="s">
        <v>314</v>
      </c>
      <c r="P69" s="73" t="s">
        <v>349</v>
      </c>
    </row>
    <row r="70" spans="1:16" ht="12.75" customHeight="1">
      <c r="A70" s="26" t="str">
        <f t="shared" si="6"/>
        <v>IBVS 6011 </v>
      </c>
      <c r="B70" s="2" t="str">
        <f t="shared" si="7"/>
        <v>I</v>
      </c>
      <c r="C70" s="26">
        <f t="shared" si="8"/>
        <v>55867.670299999998</v>
      </c>
      <c r="D70" t="str">
        <f t="shared" si="9"/>
        <v>vis</v>
      </c>
      <c r="E70">
        <f>VLOOKUP(C70,Active!C$21:E$958,3,FALSE)</f>
        <v>14995.00140731801</v>
      </c>
      <c r="F70" s="2" t="s">
        <v>60</v>
      </c>
      <c r="G70" t="str">
        <f t="shared" si="10"/>
        <v>55867.6703</v>
      </c>
      <c r="H70" s="26">
        <f t="shared" si="11"/>
        <v>14995</v>
      </c>
      <c r="I70" s="71" t="s">
        <v>350</v>
      </c>
      <c r="J70" s="72" t="s">
        <v>351</v>
      </c>
      <c r="K70" s="71" t="s">
        <v>352</v>
      </c>
      <c r="L70" s="71" t="s">
        <v>348</v>
      </c>
      <c r="M70" s="72" t="s">
        <v>283</v>
      </c>
      <c r="N70" s="72" t="s">
        <v>60</v>
      </c>
      <c r="O70" s="73" t="s">
        <v>130</v>
      </c>
      <c r="P70" s="74" t="s">
        <v>353</v>
      </c>
    </row>
    <row r="71" spans="1:16" ht="12.75" customHeight="1">
      <c r="A71" s="26" t="str">
        <f t="shared" si="6"/>
        <v> JAAVSO 41;122 </v>
      </c>
      <c r="B71" s="2" t="str">
        <f t="shared" si="7"/>
        <v>I</v>
      </c>
      <c r="C71" s="26">
        <f t="shared" si="8"/>
        <v>56181.818200000002</v>
      </c>
      <c r="D71" t="str">
        <f t="shared" si="9"/>
        <v>vis</v>
      </c>
      <c r="E71">
        <f>VLOOKUP(C71,Active!C$21:E$958,3,FALSE)</f>
        <v>15317.001406088018</v>
      </c>
      <c r="F71" s="2" t="s">
        <v>60</v>
      </c>
      <c r="G71" t="str">
        <f t="shared" si="10"/>
        <v>56181.8182</v>
      </c>
      <c r="H71" s="26">
        <f t="shared" si="11"/>
        <v>15317</v>
      </c>
      <c r="I71" s="71" t="s">
        <v>354</v>
      </c>
      <c r="J71" s="72" t="s">
        <v>355</v>
      </c>
      <c r="K71" s="71" t="s">
        <v>356</v>
      </c>
      <c r="L71" s="71" t="s">
        <v>357</v>
      </c>
      <c r="M71" s="72" t="s">
        <v>283</v>
      </c>
      <c r="N71" s="72" t="s">
        <v>60</v>
      </c>
      <c r="O71" s="73" t="s">
        <v>308</v>
      </c>
      <c r="P71" s="73" t="s">
        <v>358</v>
      </c>
    </row>
    <row r="72" spans="1:16" ht="12.75" customHeight="1">
      <c r="A72" s="26" t="str">
        <f t="shared" si="6"/>
        <v> JAAVSO 41;122 </v>
      </c>
      <c r="B72" s="2" t="str">
        <f t="shared" si="7"/>
        <v>I</v>
      </c>
      <c r="C72" s="26">
        <f t="shared" si="8"/>
        <v>56182.794500000004</v>
      </c>
      <c r="D72" t="str">
        <f t="shared" si="9"/>
        <v>vis</v>
      </c>
      <c r="E72">
        <f>VLOOKUP(C72,Active!C$21:E$958,3,FALSE)</f>
        <v>15318.002108619534</v>
      </c>
      <c r="F72" s="2" t="s">
        <v>60</v>
      </c>
      <c r="G72" t="str">
        <f t="shared" si="10"/>
        <v>56182.7945</v>
      </c>
      <c r="H72" s="26">
        <f t="shared" si="11"/>
        <v>15318</v>
      </c>
      <c r="I72" s="71" t="s">
        <v>359</v>
      </c>
      <c r="J72" s="72" t="s">
        <v>360</v>
      </c>
      <c r="K72" s="71" t="s">
        <v>361</v>
      </c>
      <c r="L72" s="71" t="s">
        <v>362</v>
      </c>
      <c r="M72" s="72" t="s">
        <v>283</v>
      </c>
      <c r="N72" s="72" t="s">
        <v>60</v>
      </c>
      <c r="O72" s="73" t="s">
        <v>363</v>
      </c>
      <c r="P72" s="73" t="s">
        <v>358</v>
      </c>
    </row>
    <row r="73" spans="1:16" ht="12.75" customHeight="1">
      <c r="A73" s="26" t="str">
        <f t="shared" si="6"/>
        <v>IBVS 6042 </v>
      </c>
      <c r="B73" s="2" t="str">
        <f t="shared" si="7"/>
        <v>I</v>
      </c>
      <c r="C73" s="26">
        <f t="shared" si="8"/>
        <v>56226.695200000002</v>
      </c>
      <c r="D73" t="str">
        <f t="shared" si="9"/>
        <v>vis</v>
      </c>
      <c r="E73">
        <f>VLOOKUP(C73,Active!C$21:E$958,3,FALSE)</f>
        <v>15363.000102704491</v>
      </c>
      <c r="F73" s="2" t="s">
        <v>60</v>
      </c>
      <c r="G73" t="str">
        <f t="shared" si="10"/>
        <v>56226.6952</v>
      </c>
      <c r="H73" s="26">
        <f t="shared" si="11"/>
        <v>15363</v>
      </c>
      <c r="I73" s="71" t="s">
        <v>364</v>
      </c>
      <c r="J73" s="72" t="s">
        <v>365</v>
      </c>
      <c r="K73" s="71" t="s">
        <v>366</v>
      </c>
      <c r="L73" s="71" t="s">
        <v>367</v>
      </c>
      <c r="M73" s="72" t="s">
        <v>283</v>
      </c>
      <c r="N73" s="72" t="s">
        <v>60</v>
      </c>
      <c r="O73" s="73" t="s">
        <v>130</v>
      </c>
      <c r="P73" s="74" t="s">
        <v>368</v>
      </c>
    </row>
    <row r="74" spans="1:16" ht="12.75" customHeight="1">
      <c r="A74" s="26" t="str">
        <f t="shared" si="6"/>
        <v> JAAVSO 41;328 </v>
      </c>
      <c r="B74" s="2" t="str">
        <f t="shared" si="7"/>
        <v>I</v>
      </c>
      <c r="C74" s="26">
        <f t="shared" si="8"/>
        <v>56498.893199999999</v>
      </c>
      <c r="D74" t="str">
        <f t="shared" si="9"/>
        <v>vis</v>
      </c>
      <c r="E74">
        <f>VLOOKUP(C74,Active!C$21:E$958,3,FALSE)</f>
        <v>15642.001667461718</v>
      </c>
      <c r="F74" s="2" t="s">
        <v>60</v>
      </c>
      <c r="G74" t="str">
        <f t="shared" si="10"/>
        <v>56498.8932</v>
      </c>
      <c r="H74" s="26">
        <f t="shared" si="11"/>
        <v>15642</v>
      </c>
      <c r="I74" s="71" t="s">
        <v>369</v>
      </c>
      <c r="J74" s="72" t="s">
        <v>370</v>
      </c>
      <c r="K74" s="71" t="s">
        <v>371</v>
      </c>
      <c r="L74" s="71" t="s">
        <v>372</v>
      </c>
      <c r="M74" s="72" t="s">
        <v>283</v>
      </c>
      <c r="N74" s="72" t="s">
        <v>60</v>
      </c>
      <c r="O74" s="73" t="s">
        <v>363</v>
      </c>
      <c r="P74" s="73" t="s">
        <v>373</v>
      </c>
    </row>
    <row r="75" spans="1:16" ht="12.75" customHeight="1">
      <c r="A75" s="26" t="str">
        <f t="shared" ref="A75:A106" si="12">P75</f>
        <v>BAVM 234 </v>
      </c>
      <c r="B75" s="2" t="str">
        <f t="shared" ref="B75:B106" si="13">IF(H75=INT(H75),"I","II")</f>
        <v>II</v>
      </c>
      <c r="C75" s="26">
        <f t="shared" ref="C75:C106" si="14">1*G75</f>
        <v>56539.380700000002</v>
      </c>
      <c r="D75" t="str">
        <f t="shared" ref="D75:D106" si="15">VLOOKUP(F75,I$1:J$5,2,FALSE)</f>
        <v>vis</v>
      </c>
      <c r="E75">
        <f>VLOOKUP(C75,Active!C$21:E$958,3,FALSE)</f>
        <v>15683.501148916796</v>
      </c>
      <c r="F75" s="2" t="s">
        <v>60</v>
      </c>
      <c r="G75" t="str">
        <f t="shared" ref="G75:G106" si="16">MID(I75,3,LEN(I75)-3)</f>
        <v>56539.3807</v>
      </c>
      <c r="H75" s="26">
        <f t="shared" ref="H75:H106" si="17">1*K75</f>
        <v>15683.5</v>
      </c>
      <c r="I75" s="71" t="s">
        <v>374</v>
      </c>
      <c r="J75" s="72" t="s">
        <v>375</v>
      </c>
      <c r="K75" s="71" t="s">
        <v>376</v>
      </c>
      <c r="L75" s="71" t="s">
        <v>367</v>
      </c>
      <c r="M75" s="72" t="s">
        <v>283</v>
      </c>
      <c r="N75" s="72" t="s">
        <v>277</v>
      </c>
      <c r="O75" s="73" t="s">
        <v>240</v>
      </c>
      <c r="P75" s="74" t="s">
        <v>377</v>
      </c>
    </row>
    <row r="76" spans="1:16" ht="12.75" customHeight="1">
      <c r="A76" s="26" t="str">
        <f t="shared" si="12"/>
        <v> JAAVSO 41;328 </v>
      </c>
      <c r="B76" s="2" t="str">
        <f t="shared" si="13"/>
        <v>I</v>
      </c>
      <c r="C76" s="26">
        <f t="shared" si="14"/>
        <v>56541.819900000002</v>
      </c>
      <c r="D76" t="str">
        <f t="shared" si="15"/>
        <v>vis</v>
      </c>
      <c r="E76">
        <f>VLOOKUP(C76,Active!C$21:E$958,3,FALSE)</f>
        <v>15686.001316503465</v>
      </c>
      <c r="F76" s="2" t="s">
        <v>60</v>
      </c>
      <c r="G76" t="str">
        <f t="shared" si="16"/>
        <v>56541.8199</v>
      </c>
      <c r="H76" s="26">
        <f t="shared" si="17"/>
        <v>15686</v>
      </c>
      <c r="I76" s="71" t="s">
        <v>378</v>
      </c>
      <c r="J76" s="72" t="s">
        <v>379</v>
      </c>
      <c r="K76" s="71" t="s">
        <v>380</v>
      </c>
      <c r="L76" s="71" t="s">
        <v>381</v>
      </c>
      <c r="M76" s="72" t="s">
        <v>283</v>
      </c>
      <c r="N76" s="72" t="s">
        <v>60</v>
      </c>
      <c r="O76" s="73" t="s">
        <v>314</v>
      </c>
      <c r="P76" s="73" t="s">
        <v>373</v>
      </c>
    </row>
    <row r="77" spans="1:16" ht="12.75" customHeight="1">
      <c r="A77" s="26" t="str">
        <f t="shared" si="12"/>
        <v> JAAVSO 41;328 </v>
      </c>
      <c r="B77" s="2" t="str">
        <f t="shared" si="13"/>
        <v>I</v>
      </c>
      <c r="C77" s="26">
        <f t="shared" si="14"/>
        <v>56560.3557</v>
      </c>
      <c r="D77" t="str">
        <f t="shared" si="15"/>
        <v>vis</v>
      </c>
      <c r="E77">
        <f>VLOOKUP(C77,Active!C$21:E$958,3,FALSE)</f>
        <v>15705.000417172927</v>
      </c>
      <c r="F77" s="2" t="s">
        <v>60</v>
      </c>
      <c r="G77" t="str">
        <f t="shared" si="16"/>
        <v>56560.3557</v>
      </c>
      <c r="H77" s="26">
        <f t="shared" si="17"/>
        <v>15705</v>
      </c>
      <c r="I77" s="71" t="s">
        <v>382</v>
      </c>
      <c r="J77" s="72" t="s">
        <v>383</v>
      </c>
      <c r="K77" s="71" t="s">
        <v>384</v>
      </c>
      <c r="L77" s="71" t="s">
        <v>385</v>
      </c>
      <c r="M77" s="72" t="s">
        <v>283</v>
      </c>
      <c r="N77" s="72" t="s">
        <v>60</v>
      </c>
      <c r="O77" s="73" t="s">
        <v>386</v>
      </c>
      <c r="P77" s="73" t="s">
        <v>373</v>
      </c>
    </row>
    <row r="78" spans="1:16" ht="12.75" customHeight="1">
      <c r="A78" s="26" t="str">
        <f t="shared" si="12"/>
        <v>BAVM 238 </v>
      </c>
      <c r="B78" s="2" t="str">
        <f t="shared" si="13"/>
        <v>I</v>
      </c>
      <c r="C78" s="26">
        <f t="shared" si="14"/>
        <v>56876.457300000002</v>
      </c>
      <c r="D78" t="str">
        <f t="shared" si="15"/>
        <v>vis</v>
      </c>
      <c r="E78">
        <f>VLOOKUP(C78,Active!C$21:E$958,3,FALSE)</f>
        <v>16029.002948500362</v>
      </c>
      <c r="F78" s="2" t="s">
        <v>60</v>
      </c>
      <c r="G78" t="str">
        <f t="shared" si="16"/>
        <v>56876.4573</v>
      </c>
      <c r="H78" s="26">
        <f t="shared" si="17"/>
        <v>16029</v>
      </c>
      <c r="I78" s="71" t="s">
        <v>387</v>
      </c>
      <c r="J78" s="72" t="s">
        <v>388</v>
      </c>
      <c r="K78" s="71" t="s">
        <v>389</v>
      </c>
      <c r="L78" s="71" t="s">
        <v>372</v>
      </c>
      <c r="M78" s="72" t="s">
        <v>283</v>
      </c>
      <c r="N78" s="72" t="s">
        <v>277</v>
      </c>
      <c r="O78" s="73" t="s">
        <v>240</v>
      </c>
      <c r="P78" s="74" t="s">
        <v>390</v>
      </c>
    </row>
    <row r="79" spans="1:16" ht="12.75" customHeight="1">
      <c r="A79" s="26" t="str">
        <f t="shared" si="12"/>
        <v> HABZ 83 </v>
      </c>
      <c r="B79" s="2" t="str">
        <f t="shared" si="13"/>
        <v>I</v>
      </c>
      <c r="C79" s="26">
        <f t="shared" si="14"/>
        <v>39033.449000000001</v>
      </c>
      <c r="D79" t="str">
        <f t="shared" si="15"/>
        <v>vis</v>
      </c>
      <c r="E79">
        <f>VLOOKUP(C79,Active!C$21:E$958,3,FALSE)</f>
        <v>-2259.9897541508717</v>
      </c>
      <c r="F79" s="2" t="s">
        <v>60</v>
      </c>
      <c r="G79" t="str">
        <f t="shared" si="16"/>
        <v>39033.449</v>
      </c>
      <c r="H79" s="26">
        <f t="shared" si="17"/>
        <v>-2260</v>
      </c>
      <c r="I79" s="71" t="s">
        <v>391</v>
      </c>
      <c r="J79" s="72" t="s">
        <v>392</v>
      </c>
      <c r="K79" s="71">
        <v>-2260</v>
      </c>
      <c r="L79" s="71" t="s">
        <v>393</v>
      </c>
      <c r="M79" s="72" t="s">
        <v>394</v>
      </c>
      <c r="N79" s="72"/>
      <c r="O79" s="73" t="s">
        <v>395</v>
      </c>
      <c r="P79" s="73" t="s">
        <v>44</v>
      </c>
    </row>
    <row r="80" spans="1:16" ht="12.75" customHeight="1">
      <c r="A80" s="26" t="str">
        <f t="shared" si="12"/>
        <v> HABZ 83 </v>
      </c>
      <c r="B80" s="2" t="str">
        <f t="shared" si="13"/>
        <v>II</v>
      </c>
      <c r="C80" s="26">
        <f t="shared" si="14"/>
        <v>39056.383000000002</v>
      </c>
      <c r="D80" t="str">
        <f t="shared" si="15"/>
        <v>vis</v>
      </c>
      <c r="E80">
        <f>VLOOKUP(C80,Active!C$21:E$958,3,FALSE)</f>
        <v>-2236.4825208642837</v>
      </c>
      <c r="F80" s="2" t="s">
        <v>60</v>
      </c>
      <c r="G80" t="str">
        <f t="shared" si="16"/>
        <v>39056.383</v>
      </c>
      <c r="H80" s="26">
        <f t="shared" si="17"/>
        <v>-2236.5</v>
      </c>
      <c r="I80" s="71" t="s">
        <v>396</v>
      </c>
      <c r="J80" s="72" t="s">
        <v>397</v>
      </c>
      <c r="K80" s="71">
        <v>-2236.5</v>
      </c>
      <c r="L80" s="71" t="s">
        <v>398</v>
      </c>
      <c r="M80" s="72" t="s">
        <v>394</v>
      </c>
      <c r="N80" s="72"/>
      <c r="O80" s="73" t="s">
        <v>395</v>
      </c>
      <c r="P80" s="73" t="s">
        <v>44</v>
      </c>
    </row>
    <row r="81" spans="1:16" ht="12.75" customHeight="1">
      <c r="A81" s="26" t="str">
        <f t="shared" si="12"/>
        <v> HABZ 83 </v>
      </c>
      <c r="B81" s="2" t="str">
        <f t="shared" si="13"/>
        <v>II</v>
      </c>
      <c r="C81" s="26">
        <f t="shared" si="14"/>
        <v>39057.35</v>
      </c>
      <c r="D81" t="str">
        <f t="shared" si="15"/>
        <v>vis</v>
      </c>
      <c r="E81">
        <f>VLOOKUP(C81,Active!C$21:E$958,3,FALSE)</f>
        <v>-2235.4913507854462</v>
      </c>
      <c r="F81" s="2" t="s">
        <v>60</v>
      </c>
      <c r="G81" t="str">
        <f t="shared" si="16"/>
        <v>39057.350</v>
      </c>
      <c r="H81" s="26">
        <f t="shared" si="17"/>
        <v>-2235.5</v>
      </c>
      <c r="I81" s="71" t="s">
        <v>399</v>
      </c>
      <c r="J81" s="72" t="s">
        <v>400</v>
      </c>
      <c r="K81" s="71">
        <v>-2235.5</v>
      </c>
      <c r="L81" s="71" t="s">
        <v>401</v>
      </c>
      <c r="M81" s="72" t="s">
        <v>394</v>
      </c>
      <c r="N81" s="72"/>
      <c r="O81" s="73" t="s">
        <v>395</v>
      </c>
      <c r="P81" s="73" t="s">
        <v>44</v>
      </c>
    </row>
    <row r="82" spans="1:16" ht="12.75" customHeight="1">
      <c r="A82" s="26" t="str">
        <f t="shared" si="12"/>
        <v> HABZ 83 </v>
      </c>
      <c r="B82" s="2" t="str">
        <f t="shared" si="13"/>
        <v>I</v>
      </c>
      <c r="C82" s="26">
        <f t="shared" si="14"/>
        <v>39387.599999999999</v>
      </c>
      <c r="D82" t="str">
        <f t="shared" si="15"/>
        <v>vis</v>
      </c>
      <c r="E82">
        <f>VLOOKUP(C82,Active!C$21:E$958,3,FALSE)</f>
        <v>-1896.986781460633</v>
      </c>
      <c r="F82" s="2" t="s">
        <v>60</v>
      </c>
      <c r="G82" t="str">
        <f t="shared" si="16"/>
        <v>39387.600</v>
      </c>
      <c r="H82" s="26">
        <f t="shared" si="17"/>
        <v>-1897</v>
      </c>
      <c r="I82" s="71" t="s">
        <v>402</v>
      </c>
      <c r="J82" s="72" t="s">
        <v>403</v>
      </c>
      <c r="K82" s="71">
        <v>-1897</v>
      </c>
      <c r="L82" s="71" t="s">
        <v>404</v>
      </c>
      <c r="M82" s="72" t="s">
        <v>394</v>
      </c>
      <c r="N82" s="72"/>
      <c r="O82" s="73" t="s">
        <v>395</v>
      </c>
      <c r="P82" s="73" t="s">
        <v>44</v>
      </c>
    </row>
    <row r="83" spans="1:16" ht="12.75" customHeight="1">
      <c r="A83" s="26" t="str">
        <f t="shared" si="12"/>
        <v>BAVM 56 </v>
      </c>
      <c r="B83" s="2" t="str">
        <f t="shared" si="13"/>
        <v>I</v>
      </c>
      <c r="C83" s="26">
        <f t="shared" si="14"/>
        <v>47752.509100000003</v>
      </c>
      <c r="D83" t="str">
        <f t="shared" si="15"/>
        <v>vis</v>
      </c>
      <c r="E83">
        <f>VLOOKUP(C83,Active!C$21:E$958,3,FALSE)</f>
        <v>6677.0024761827071</v>
      </c>
      <c r="F83" s="2" t="s">
        <v>60</v>
      </c>
      <c r="G83" t="str">
        <f t="shared" si="16"/>
        <v>47752.5091</v>
      </c>
      <c r="H83" s="26">
        <f t="shared" si="17"/>
        <v>6677</v>
      </c>
      <c r="I83" s="71" t="s">
        <v>405</v>
      </c>
      <c r="J83" s="72" t="s">
        <v>406</v>
      </c>
      <c r="K83" s="71">
        <v>6677</v>
      </c>
      <c r="L83" s="71" t="s">
        <v>407</v>
      </c>
      <c r="M83" s="72" t="s">
        <v>190</v>
      </c>
      <c r="N83" s="72" t="s">
        <v>244</v>
      </c>
      <c r="O83" s="73" t="s">
        <v>240</v>
      </c>
      <c r="P83" s="74" t="s">
        <v>61</v>
      </c>
    </row>
    <row r="84" spans="1:16" ht="12.75" customHeight="1">
      <c r="A84" s="26" t="str">
        <f t="shared" si="12"/>
        <v> AOEB 8 </v>
      </c>
      <c r="B84" s="2" t="str">
        <f t="shared" si="13"/>
        <v>I</v>
      </c>
      <c r="C84" s="26">
        <f t="shared" si="14"/>
        <v>49712.517</v>
      </c>
      <c r="D84" t="str">
        <f t="shared" si="15"/>
        <v>vis</v>
      </c>
      <c r="E84">
        <f>VLOOKUP(C84,Active!C$21:E$958,3,FALSE)</f>
        <v>8686.000599007024</v>
      </c>
      <c r="F84" s="2" t="s">
        <v>60</v>
      </c>
      <c r="G84" t="str">
        <f t="shared" si="16"/>
        <v>49712.517</v>
      </c>
      <c r="H84" s="26">
        <f t="shared" si="17"/>
        <v>8686</v>
      </c>
      <c r="I84" s="71" t="s">
        <v>408</v>
      </c>
      <c r="J84" s="72" t="s">
        <v>409</v>
      </c>
      <c r="K84" s="71">
        <v>8686</v>
      </c>
      <c r="L84" s="71" t="s">
        <v>174</v>
      </c>
      <c r="M84" s="72" t="s">
        <v>129</v>
      </c>
      <c r="N84" s="72"/>
      <c r="O84" s="73" t="s">
        <v>148</v>
      </c>
      <c r="P84" s="73" t="s">
        <v>66</v>
      </c>
    </row>
    <row r="85" spans="1:16" ht="12.75" customHeight="1">
      <c r="A85" s="26" t="str">
        <f t="shared" si="12"/>
        <v> AOEB 8 </v>
      </c>
      <c r="B85" s="2" t="str">
        <f t="shared" si="13"/>
        <v>I</v>
      </c>
      <c r="C85" s="26">
        <f t="shared" si="14"/>
        <v>49901.800999999999</v>
      </c>
      <c r="D85" t="str">
        <f t="shared" si="15"/>
        <v>vis</v>
      </c>
      <c r="E85">
        <f>VLOOKUP(C85,Active!C$21:E$958,3,FALSE)</f>
        <v>8880.0157357218704</v>
      </c>
      <c r="F85" s="2" t="s">
        <v>60</v>
      </c>
      <c r="G85" t="str">
        <f t="shared" si="16"/>
        <v>49901.801</v>
      </c>
      <c r="H85" s="26">
        <f t="shared" si="17"/>
        <v>8880</v>
      </c>
      <c r="I85" s="71" t="s">
        <v>410</v>
      </c>
      <c r="J85" s="72" t="s">
        <v>411</v>
      </c>
      <c r="K85" s="71">
        <v>8880</v>
      </c>
      <c r="L85" s="71" t="s">
        <v>412</v>
      </c>
      <c r="M85" s="72" t="s">
        <v>129</v>
      </c>
      <c r="N85" s="72"/>
      <c r="O85" s="73" t="s">
        <v>148</v>
      </c>
      <c r="P85" s="73" t="s">
        <v>66</v>
      </c>
    </row>
    <row r="86" spans="1:16" ht="12.75" customHeight="1">
      <c r="A86" s="26" t="str">
        <f t="shared" si="12"/>
        <v> BRNO 32 </v>
      </c>
      <c r="B86" s="2" t="str">
        <f t="shared" si="13"/>
        <v>I</v>
      </c>
      <c r="C86" s="26">
        <f t="shared" si="14"/>
        <v>49915.450400000002</v>
      </c>
      <c r="D86" t="str">
        <f t="shared" si="15"/>
        <v>vis</v>
      </c>
      <c r="E86">
        <f>VLOOKUP(C86,Active!C$21:E$958,3,FALSE)</f>
        <v>8894.0063012587143</v>
      </c>
      <c r="F86" s="2" t="s">
        <v>60</v>
      </c>
      <c r="G86" t="str">
        <f t="shared" si="16"/>
        <v>49915.4504</v>
      </c>
      <c r="H86" s="26">
        <f t="shared" si="17"/>
        <v>8894</v>
      </c>
      <c r="I86" s="71" t="s">
        <v>413</v>
      </c>
      <c r="J86" s="72" t="s">
        <v>414</v>
      </c>
      <c r="K86" s="71">
        <v>8894</v>
      </c>
      <c r="L86" s="71" t="s">
        <v>415</v>
      </c>
      <c r="M86" s="72" t="s">
        <v>129</v>
      </c>
      <c r="N86" s="72"/>
      <c r="O86" s="73" t="s">
        <v>416</v>
      </c>
      <c r="P86" s="73" t="s">
        <v>67</v>
      </c>
    </row>
    <row r="87" spans="1:16" ht="12.75" customHeight="1">
      <c r="A87" s="26" t="str">
        <f t="shared" si="12"/>
        <v> AOEB 8 </v>
      </c>
      <c r="B87" s="2" t="str">
        <f t="shared" si="13"/>
        <v>I</v>
      </c>
      <c r="C87" s="26">
        <f t="shared" si="14"/>
        <v>49988.623</v>
      </c>
      <c r="D87" t="str">
        <f t="shared" si="15"/>
        <v>vis</v>
      </c>
      <c r="E87">
        <f>VLOOKUP(C87,Active!C$21:E$958,3,FALSE)</f>
        <v>8969.0078438760538</v>
      </c>
      <c r="F87" s="2" t="s">
        <v>60</v>
      </c>
      <c r="G87" t="str">
        <f t="shared" si="16"/>
        <v>49988.623</v>
      </c>
      <c r="H87" s="26">
        <f t="shared" si="17"/>
        <v>8969</v>
      </c>
      <c r="I87" s="71" t="s">
        <v>417</v>
      </c>
      <c r="J87" s="72" t="s">
        <v>418</v>
      </c>
      <c r="K87" s="71">
        <v>8969</v>
      </c>
      <c r="L87" s="71" t="s">
        <v>158</v>
      </c>
      <c r="M87" s="72" t="s">
        <v>129</v>
      </c>
      <c r="N87" s="72"/>
      <c r="O87" s="73" t="s">
        <v>148</v>
      </c>
      <c r="P87" s="73" t="s">
        <v>66</v>
      </c>
    </row>
    <row r="88" spans="1:16" ht="12.75" customHeight="1">
      <c r="A88" s="26" t="str">
        <f t="shared" si="12"/>
        <v> BRNO 32 </v>
      </c>
      <c r="B88" s="2" t="str">
        <f t="shared" si="13"/>
        <v>I</v>
      </c>
      <c r="C88" s="26">
        <f t="shared" si="14"/>
        <v>50080.328200000004</v>
      </c>
      <c r="D88" t="str">
        <f t="shared" si="15"/>
        <v>vis</v>
      </c>
      <c r="E88">
        <f>VLOOKUP(C88,Active!C$21:E$958,3,FALSE)</f>
        <v>9063.0052071791488</v>
      </c>
      <c r="F88" s="2" t="s">
        <v>60</v>
      </c>
      <c r="G88" t="str">
        <f t="shared" si="16"/>
        <v>50080.3282</v>
      </c>
      <c r="H88" s="26">
        <f t="shared" si="17"/>
        <v>9063</v>
      </c>
      <c r="I88" s="71" t="s">
        <v>419</v>
      </c>
      <c r="J88" s="72" t="s">
        <v>420</v>
      </c>
      <c r="K88" s="71">
        <v>9063</v>
      </c>
      <c r="L88" s="71" t="s">
        <v>421</v>
      </c>
      <c r="M88" s="72" t="s">
        <v>129</v>
      </c>
      <c r="N88" s="72"/>
      <c r="O88" s="73" t="s">
        <v>202</v>
      </c>
      <c r="P88" s="73" t="s">
        <v>67</v>
      </c>
    </row>
    <row r="89" spans="1:16" ht="12.75" customHeight="1">
      <c r="A89" s="26" t="str">
        <f t="shared" si="12"/>
        <v> AOEB 8 </v>
      </c>
      <c r="B89" s="2" t="str">
        <f t="shared" si="13"/>
        <v>I</v>
      </c>
      <c r="C89" s="26">
        <f t="shared" si="14"/>
        <v>50305.697999999997</v>
      </c>
      <c r="D89" t="str">
        <f t="shared" si="15"/>
        <v>vis</v>
      </c>
      <c r="E89">
        <f>VLOOKUP(C89,Active!C$21:E$958,3,FALSE)</f>
        <v>9294.0081052497535</v>
      </c>
      <c r="F89" s="2" t="s">
        <v>60</v>
      </c>
      <c r="G89" t="str">
        <f t="shared" si="16"/>
        <v>50305.698</v>
      </c>
      <c r="H89" s="26">
        <f t="shared" si="17"/>
        <v>9294</v>
      </c>
      <c r="I89" s="71" t="s">
        <v>422</v>
      </c>
      <c r="J89" s="72" t="s">
        <v>423</v>
      </c>
      <c r="K89" s="71">
        <v>9294</v>
      </c>
      <c r="L89" s="71" t="s">
        <v>161</v>
      </c>
      <c r="M89" s="72" t="s">
        <v>129</v>
      </c>
      <c r="N89" s="72"/>
      <c r="O89" s="73" t="s">
        <v>148</v>
      </c>
      <c r="P89" s="73" t="s">
        <v>66</v>
      </c>
    </row>
    <row r="90" spans="1:16" ht="12.75" customHeight="1">
      <c r="A90" s="26" t="str">
        <f t="shared" si="12"/>
        <v> AOEB 8 </v>
      </c>
      <c r="B90" s="2" t="str">
        <f t="shared" si="13"/>
        <v>I</v>
      </c>
      <c r="C90" s="26">
        <f t="shared" si="14"/>
        <v>50349.591</v>
      </c>
      <c r="D90" t="str">
        <f t="shared" si="15"/>
        <v>vis</v>
      </c>
      <c r="E90">
        <f>VLOOKUP(C90,Active!C$21:E$958,3,FALSE)</f>
        <v>9338.9982068739027</v>
      </c>
      <c r="F90" s="2" t="s">
        <v>60</v>
      </c>
      <c r="G90" t="str">
        <f t="shared" si="16"/>
        <v>50349.591</v>
      </c>
      <c r="H90" s="26">
        <f t="shared" si="17"/>
        <v>9339</v>
      </c>
      <c r="I90" s="71" t="s">
        <v>424</v>
      </c>
      <c r="J90" s="72" t="s">
        <v>425</v>
      </c>
      <c r="K90" s="71">
        <v>9339</v>
      </c>
      <c r="L90" s="71" t="s">
        <v>426</v>
      </c>
      <c r="M90" s="72" t="s">
        <v>129</v>
      </c>
      <c r="N90" s="72"/>
      <c r="O90" s="73" t="s">
        <v>148</v>
      </c>
      <c r="P90" s="73" t="s">
        <v>66</v>
      </c>
    </row>
    <row r="91" spans="1:16" ht="12.75" customHeight="1">
      <c r="A91" s="26" t="str">
        <f t="shared" si="12"/>
        <v> AOEB 8 </v>
      </c>
      <c r="B91" s="2" t="str">
        <f t="shared" si="13"/>
        <v>I</v>
      </c>
      <c r="C91" s="26">
        <f t="shared" si="14"/>
        <v>50431.561000000002</v>
      </c>
      <c r="D91" t="str">
        <f t="shared" si="15"/>
        <v>vis</v>
      </c>
      <c r="E91">
        <f>VLOOKUP(C91,Active!C$21:E$958,3,FALSE)</f>
        <v>9423.0170397203983</v>
      </c>
      <c r="F91" s="2" t="s">
        <v>60</v>
      </c>
      <c r="G91" t="str">
        <f t="shared" si="16"/>
        <v>50431.561</v>
      </c>
      <c r="H91" s="26">
        <f t="shared" si="17"/>
        <v>9423</v>
      </c>
      <c r="I91" s="71" t="s">
        <v>427</v>
      </c>
      <c r="J91" s="72" t="s">
        <v>428</v>
      </c>
      <c r="K91" s="71">
        <v>9423</v>
      </c>
      <c r="L91" s="71" t="s">
        <v>412</v>
      </c>
      <c r="M91" s="72" t="s">
        <v>129</v>
      </c>
      <c r="N91" s="72"/>
      <c r="O91" s="73" t="s">
        <v>148</v>
      </c>
      <c r="P91" s="73" t="s">
        <v>66</v>
      </c>
    </row>
    <row r="92" spans="1:16" ht="12.75" customHeight="1">
      <c r="A92" s="26" t="str">
        <f t="shared" si="12"/>
        <v> BRNO 32 </v>
      </c>
      <c r="B92" s="2" t="str">
        <f t="shared" si="13"/>
        <v>I</v>
      </c>
      <c r="C92" s="26">
        <f t="shared" si="14"/>
        <v>50445.226199999997</v>
      </c>
      <c r="D92" t="str">
        <f t="shared" si="15"/>
        <v>vis</v>
      </c>
      <c r="E92">
        <f>VLOOKUP(C92,Active!C$21:E$958,3,FALSE)</f>
        <v>9437.0238001768284</v>
      </c>
      <c r="F92" s="2" t="s">
        <v>60</v>
      </c>
      <c r="G92" t="str">
        <f t="shared" si="16"/>
        <v>50445.2262</v>
      </c>
      <c r="H92" s="26">
        <f t="shared" si="17"/>
        <v>9437</v>
      </c>
      <c r="I92" s="71" t="s">
        <v>429</v>
      </c>
      <c r="J92" s="72" t="s">
        <v>430</v>
      </c>
      <c r="K92" s="71">
        <v>9437</v>
      </c>
      <c r="L92" s="71" t="s">
        <v>431</v>
      </c>
      <c r="M92" s="72" t="s">
        <v>129</v>
      </c>
      <c r="N92" s="72"/>
      <c r="O92" s="73" t="s">
        <v>432</v>
      </c>
      <c r="P92" s="73" t="s">
        <v>67</v>
      </c>
    </row>
    <row r="93" spans="1:16" ht="12.75" customHeight="1">
      <c r="A93" s="26" t="str">
        <f t="shared" si="12"/>
        <v> AOEB 8 </v>
      </c>
      <c r="B93" s="2" t="str">
        <f t="shared" si="13"/>
        <v>I</v>
      </c>
      <c r="C93" s="26">
        <f t="shared" si="14"/>
        <v>50662.775000000001</v>
      </c>
      <c r="D93" t="str">
        <f t="shared" si="15"/>
        <v>vis</v>
      </c>
      <c r="E93">
        <f>VLOOKUP(C93,Active!C$21:E$958,3,FALSE)</f>
        <v>9660.0102130492924</v>
      </c>
      <c r="F93" s="2" t="s">
        <v>60</v>
      </c>
      <c r="G93" t="str">
        <f t="shared" si="16"/>
        <v>50662.775</v>
      </c>
      <c r="H93" s="26">
        <f t="shared" si="17"/>
        <v>9660</v>
      </c>
      <c r="I93" s="71" t="s">
        <v>433</v>
      </c>
      <c r="J93" s="72" t="s">
        <v>434</v>
      </c>
      <c r="K93" s="71">
        <v>9660</v>
      </c>
      <c r="L93" s="71" t="s">
        <v>158</v>
      </c>
      <c r="M93" s="72" t="s">
        <v>129</v>
      </c>
      <c r="N93" s="72"/>
      <c r="O93" s="73" t="s">
        <v>148</v>
      </c>
      <c r="P93" s="73" t="s">
        <v>66</v>
      </c>
    </row>
    <row r="94" spans="1:16" ht="12.75" customHeight="1">
      <c r="A94" s="26" t="str">
        <f t="shared" si="12"/>
        <v> AOEB 8 </v>
      </c>
      <c r="B94" s="2" t="str">
        <f t="shared" si="13"/>
        <v>I</v>
      </c>
      <c r="C94" s="26">
        <f t="shared" si="14"/>
        <v>50666.665000000001</v>
      </c>
      <c r="D94" t="str">
        <f t="shared" si="15"/>
        <v>vis</v>
      </c>
      <c r="E94">
        <f>VLOOKUP(C94,Active!C$21:E$958,3,FALSE)</f>
        <v>9663.9974432526942</v>
      </c>
      <c r="F94" s="2" t="s">
        <v>60</v>
      </c>
      <c r="G94" t="str">
        <f t="shared" si="16"/>
        <v>50666.665</v>
      </c>
      <c r="H94" s="26">
        <f t="shared" si="17"/>
        <v>9664</v>
      </c>
      <c r="I94" s="71" t="s">
        <v>435</v>
      </c>
      <c r="J94" s="72" t="s">
        <v>436</v>
      </c>
      <c r="K94" s="71">
        <v>9664</v>
      </c>
      <c r="L94" s="71" t="s">
        <v>437</v>
      </c>
      <c r="M94" s="72" t="s">
        <v>129</v>
      </c>
      <c r="N94" s="72"/>
      <c r="O94" s="73" t="s">
        <v>148</v>
      </c>
      <c r="P94" s="73" t="s">
        <v>66</v>
      </c>
    </row>
    <row r="95" spans="1:16" ht="12.75" customHeight="1">
      <c r="A95" s="26" t="str">
        <f t="shared" si="12"/>
        <v> AOEB 8 </v>
      </c>
      <c r="B95" s="2" t="str">
        <f t="shared" si="13"/>
        <v>I</v>
      </c>
      <c r="C95" s="26">
        <f t="shared" si="14"/>
        <v>50668.62</v>
      </c>
      <c r="D95" t="str">
        <f t="shared" si="15"/>
        <v>vis</v>
      </c>
      <c r="E95">
        <f>VLOOKUP(C95,Active!C$21:E$958,3,FALSE)</f>
        <v>9666.0013083035064</v>
      </c>
      <c r="F95" s="2" t="s">
        <v>60</v>
      </c>
      <c r="G95" t="str">
        <f t="shared" si="16"/>
        <v>50668.620</v>
      </c>
      <c r="H95" s="26">
        <f t="shared" si="17"/>
        <v>9666</v>
      </c>
      <c r="I95" s="71" t="s">
        <v>438</v>
      </c>
      <c r="J95" s="72" t="s">
        <v>439</v>
      </c>
      <c r="K95" s="71">
        <v>9666</v>
      </c>
      <c r="L95" s="71" t="s">
        <v>440</v>
      </c>
      <c r="M95" s="72" t="s">
        <v>129</v>
      </c>
      <c r="N95" s="72"/>
      <c r="O95" s="73" t="s">
        <v>148</v>
      </c>
      <c r="P95" s="73" t="s">
        <v>66</v>
      </c>
    </row>
    <row r="96" spans="1:16" ht="12.75" customHeight="1">
      <c r="A96" s="26" t="str">
        <f t="shared" si="12"/>
        <v> AOEB 8 </v>
      </c>
      <c r="B96" s="2" t="str">
        <f t="shared" si="13"/>
        <v>I</v>
      </c>
      <c r="C96" s="26">
        <f t="shared" si="14"/>
        <v>51027.658000000003</v>
      </c>
      <c r="D96" t="str">
        <f t="shared" si="15"/>
        <v>vis</v>
      </c>
      <c r="E96">
        <f>VLOOKUP(C96,Active!C$21:E$958,3,FALSE)</f>
        <v>10034.013431123316</v>
      </c>
      <c r="F96" s="2" t="s">
        <v>60</v>
      </c>
      <c r="G96" t="str">
        <f t="shared" si="16"/>
        <v>51027.658</v>
      </c>
      <c r="H96" s="26">
        <f t="shared" si="17"/>
        <v>10034</v>
      </c>
      <c r="I96" s="71" t="s">
        <v>441</v>
      </c>
      <c r="J96" s="72" t="s">
        <v>442</v>
      </c>
      <c r="K96" s="71">
        <v>10034</v>
      </c>
      <c r="L96" s="71" t="s">
        <v>177</v>
      </c>
      <c r="M96" s="72" t="s">
        <v>129</v>
      </c>
      <c r="N96" s="72"/>
      <c r="O96" s="73" t="s">
        <v>148</v>
      </c>
      <c r="P96" s="73" t="s">
        <v>66</v>
      </c>
    </row>
    <row r="97" spans="1:16" ht="12.75" customHeight="1">
      <c r="A97" s="26" t="str">
        <f t="shared" si="12"/>
        <v> AOEB 8 </v>
      </c>
      <c r="B97" s="2" t="str">
        <f t="shared" si="13"/>
        <v>I</v>
      </c>
      <c r="C97" s="26">
        <f t="shared" si="14"/>
        <v>51069.603000000003</v>
      </c>
      <c r="D97" t="str">
        <f t="shared" si="15"/>
        <v>vis</v>
      </c>
      <c r="E97">
        <f>VLOOKUP(C97,Active!C$21:E$958,3,FALSE)</f>
        <v>10077.006842661027</v>
      </c>
      <c r="F97" s="2" t="s">
        <v>60</v>
      </c>
      <c r="G97" t="str">
        <f t="shared" si="16"/>
        <v>51069.603</v>
      </c>
      <c r="H97" s="26">
        <f t="shared" si="17"/>
        <v>10077</v>
      </c>
      <c r="I97" s="71" t="s">
        <v>443</v>
      </c>
      <c r="J97" s="72" t="s">
        <v>444</v>
      </c>
      <c r="K97" s="71">
        <v>10077</v>
      </c>
      <c r="L97" s="71" t="s">
        <v>230</v>
      </c>
      <c r="M97" s="72" t="s">
        <v>129</v>
      </c>
      <c r="N97" s="72"/>
      <c r="O97" s="73" t="s">
        <v>148</v>
      </c>
      <c r="P97" s="73" t="s">
        <v>66</v>
      </c>
    </row>
    <row r="98" spans="1:16" ht="12.75" customHeight="1">
      <c r="A98" s="26" t="str">
        <f t="shared" si="12"/>
        <v> AOEB 8 </v>
      </c>
      <c r="B98" s="2" t="str">
        <f t="shared" si="13"/>
        <v>I</v>
      </c>
      <c r="C98" s="26">
        <f t="shared" si="14"/>
        <v>51510.572999999997</v>
      </c>
      <c r="D98" t="str">
        <f t="shared" si="15"/>
        <v>vis</v>
      </c>
      <c r="E98">
        <f>VLOOKUP(C98,Active!C$21:E$958,3,FALSE)</f>
        <v>10528.998848520712</v>
      </c>
      <c r="F98" s="2" t="s">
        <v>60</v>
      </c>
      <c r="G98" t="str">
        <f t="shared" si="16"/>
        <v>51510.573</v>
      </c>
      <c r="H98" s="26">
        <f t="shared" si="17"/>
        <v>10529</v>
      </c>
      <c r="I98" s="71" t="s">
        <v>445</v>
      </c>
      <c r="J98" s="72" t="s">
        <v>446</v>
      </c>
      <c r="K98" s="71">
        <v>10529</v>
      </c>
      <c r="L98" s="71" t="s">
        <v>257</v>
      </c>
      <c r="M98" s="72" t="s">
        <v>129</v>
      </c>
      <c r="N98" s="72"/>
      <c r="O98" s="73" t="s">
        <v>148</v>
      </c>
      <c r="P98" s="73" t="s">
        <v>66</v>
      </c>
    </row>
    <row r="99" spans="1:16" ht="12.75" customHeight="1">
      <c r="A99" s="26" t="str">
        <f t="shared" si="12"/>
        <v> AOEB 8 </v>
      </c>
      <c r="B99" s="2" t="str">
        <f t="shared" si="13"/>
        <v>I</v>
      </c>
      <c r="C99" s="26">
        <f t="shared" si="14"/>
        <v>51551.561999999998</v>
      </c>
      <c r="D99" t="str">
        <f t="shared" si="15"/>
        <v>vis</v>
      </c>
      <c r="E99">
        <f>VLOOKUP(C99,Active!C$21:E$958,3,FALSE)</f>
        <v>10571.012364923605</v>
      </c>
      <c r="F99" s="2" t="s">
        <v>60</v>
      </c>
      <c r="G99" t="str">
        <f t="shared" si="16"/>
        <v>51551.562</v>
      </c>
      <c r="H99" s="26">
        <f t="shared" si="17"/>
        <v>10571</v>
      </c>
      <c r="I99" s="71" t="s">
        <v>447</v>
      </c>
      <c r="J99" s="72" t="s">
        <v>448</v>
      </c>
      <c r="K99" s="71">
        <v>10571</v>
      </c>
      <c r="L99" s="71" t="s">
        <v>161</v>
      </c>
      <c r="M99" s="72" t="s">
        <v>129</v>
      </c>
      <c r="N99" s="72"/>
      <c r="O99" s="73" t="s">
        <v>148</v>
      </c>
      <c r="P99" s="73" t="s">
        <v>66</v>
      </c>
    </row>
    <row r="100" spans="1:16" ht="12.75" customHeight="1">
      <c r="A100" s="26" t="str">
        <f t="shared" si="12"/>
        <v>OEJV 0074 </v>
      </c>
      <c r="B100" s="2" t="str">
        <f t="shared" si="13"/>
        <v>I</v>
      </c>
      <c r="C100" s="26">
        <f t="shared" si="14"/>
        <v>51757.411</v>
      </c>
      <c r="D100" t="str">
        <f t="shared" si="15"/>
        <v>vis</v>
      </c>
      <c r="E100" t="e">
        <f>VLOOKUP(C100,Active!C$21:E$958,3,FALSE)</f>
        <v>#N/A</v>
      </c>
      <c r="F100" s="2" t="s">
        <v>60</v>
      </c>
      <c r="G100" t="str">
        <f t="shared" si="16"/>
        <v>51757.411</v>
      </c>
      <c r="H100" s="26">
        <f t="shared" si="17"/>
        <v>10782</v>
      </c>
      <c r="I100" s="71" t="s">
        <v>449</v>
      </c>
      <c r="J100" s="72" t="s">
        <v>450</v>
      </c>
      <c r="K100" s="71">
        <v>10782</v>
      </c>
      <c r="L100" s="71" t="s">
        <v>164</v>
      </c>
      <c r="M100" s="72" t="s">
        <v>129</v>
      </c>
      <c r="N100" s="72"/>
      <c r="O100" s="73" t="s">
        <v>451</v>
      </c>
      <c r="P100" s="74" t="s">
        <v>452</v>
      </c>
    </row>
    <row r="101" spans="1:16" ht="12.75" customHeight="1">
      <c r="A101" s="26" t="str">
        <f t="shared" si="12"/>
        <v>OEJV 0074 </v>
      </c>
      <c r="B101" s="2" t="str">
        <f t="shared" si="13"/>
        <v>I</v>
      </c>
      <c r="C101" s="26">
        <f t="shared" si="14"/>
        <v>51757.42</v>
      </c>
      <c r="D101" t="str">
        <f t="shared" si="15"/>
        <v>vis</v>
      </c>
      <c r="E101" t="e">
        <f>VLOOKUP(C101,Active!C$21:E$958,3,FALSE)</f>
        <v>#N/A</v>
      </c>
      <c r="F101" s="2" t="s">
        <v>60</v>
      </c>
      <c r="G101" t="str">
        <f t="shared" si="16"/>
        <v>51757.420</v>
      </c>
      <c r="H101" s="26">
        <f t="shared" si="17"/>
        <v>10782</v>
      </c>
      <c r="I101" s="71" t="s">
        <v>453</v>
      </c>
      <c r="J101" s="72" t="s">
        <v>454</v>
      </c>
      <c r="K101" s="71">
        <v>10782</v>
      </c>
      <c r="L101" s="71" t="s">
        <v>177</v>
      </c>
      <c r="M101" s="72" t="s">
        <v>129</v>
      </c>
      <c r="N101" s="72"/>
      <c r="O101" s="73" t="s">
        <v>455</v>
      </c>
      <c r="P101" s="74" t="s">
        <v>452</v>
      </c>
    </row>
    <row r="102" spans="1:16" ht="12.75" customHeight="1">
      <c r="A102" s="26" t="str">
        <f t="shared" si="12"/>
        <v>OEJV 0074 </v>
      </c>
      <c r="B102" s="2" t="str">
        <f t="shared" si="13"/>
        <v>I</v>
      </c>
      <c r="C102" s="26">
        <f t="shared" si="14"/>
        <v>51757.423000000003</v>
      </c>
      <c r="D102" t="str">
        <f t="shared" si="15"/>
        <v>vis</v>
      </c>
      <c r="E102" t="e">
        <f>VLOOKUP(C102,Active!C$21:E$958,3,FALSE)</f>
        <v>#N/A</v>
      </c>
      <c r="F102" s="2" t="s">
        <v>60</v>
      </c>
      <c r="G102" t="str">
        <f t="shared" si="16"/>
        <v>51757.423</v>
      </c>
      <c r="H102" s="26">
        <f t="shared" si="17"/>
        <v>10782</v>
      </c>
      <c r="I102" s="71" t="s">
        <v>456</v>
      </c>
      <c r="J102" s="72" t="s">
        <v>457</v>
      </c>
      <c r="K102" s="71">
        <v>10782</v>
      </c>
      <c r="L102" s="71" t="s">
        <v>128</v>
      </c>
      <c r="M102" s="72" t="s">
        <v>129</v>
      </c>
      <c r="N102" s="72"/>
      <c r="O102" s="73" t="s">
        <v>458</v>
      </c>
      <c r="P102" s="74" t="s">
        <v>452</v>
      </c>
    </row>
    <row r="103" spans="1:16" ht="12.75" customHeight="1">
      <c r="A103" s="26" t="str">
        <f t="shared" si="12"/>
        <v>OEJV 0074 </v>
      </c>
      <c r="B103" s="2" t="str">
        <f t="shared" si="13"/>
        <v>I</v>
      </c>
      <c r="C103" s="26">
        <f t="shared" si="14"/>
        <v>51757.425000000003</v>
      </c>
      <c r="D103" t="str">
        <f t="shared" si="15"/>
        <v>vis</v>
      </c>
      <c r="E103" t="e">
        <f>VLOOKUP(C103,Active!C$21:E$958,3,FALSE)</f>
        <v>#N/A</v>
      </c>
      <c r="F103" s="2" t="str">
        <f>LEFT(M103,1)</f>
        <v>V</v>
      </c>
      <c r="G103" t="str">
        <f t="shared" si="16"/>
        <v>51757.425</v>
      </c>
      <c r="H103" s="26">
        <f t="shared" si="17"/>
        <v>10782</v>
      </c>
      <c r="I103" s="71" t="s">
        <v>459</v>
      </c>
      <c r="J103" s="72" t="s">
        <v>460</v>
      </c>
      <c r="K103" s="71">
        <v>10782</v>
      </c>
      <c r="L103" s="71" t="s">
        <v>199</v>
      </c>
      <c r="M103" s="72" t="s">
        <v>129</v>
      </c>
      <c r="N103" s="72"/>
      <c r="O103" s="73" t="s">
        <v>224</v>
      </c>
      <c r="P103" s="74" t="s">
        <v>452</v>
      </c>
    </row>
    <row r="104" spans="1:16" ht="12.75" customHeight="1">
      <c r="A104" s="26" t="str">
        <f t="shared" si="12"/>
        <v>OEJV 0074 </v>
      </c>
      <c r="B104" s="2" t="str">
        <f t="shared" si="13"/>
        <v>I</v>
      </c>
      <c r="C104" s="26">
        <f t="shared" si="14"/>
        <v>51757.425999999999</v>
      </c>
      <c r="D104" t="str">
        <f t="shared" si="15"/>
        <v>vis</v>
      </c>
      <c r="E104" t="e">
        <f>VLOOKUP(C104,Active!C$21:E$958,3,FALSE)</f>
        <v>#N/A</v>
      </c>
      <c r="F104" s="2" t="str">
        <f>LEFT(M104,1)</f>
        <v>V</v>
      </c>
      <c r="G104" t="str">
        <f t="shared" si="16"/>
        <v>51757.426</v>
      </c>
      <c r="H104" s="26">
        <f t="shared" si="17"/>
        <v>10782</v>
      </c>
      <c r="I104" s="71" t="s">
        <v>461</v>
      </c>
      <c r="J104" s="72" t="s">
        <v>462</v>
      </c>
      <c r="K104" s="71">
        <v>10782</v>
      </c>
      <c r="L104" s="71" t="s">
        <v>412</v>
      </c>
      <c r="M104" s="72" t="s">
        <v>129</v>
      </c>
      <c r="N104" s="72"/>
      <c r="O104" s="73" t="s">
        <v>463</v>
      </c>
      <c r="P104" s="74" t="s">
        <v>452</v>
      </c>
    </row>
    <row r="105" spans="1:16" ht="12.75" customHeight="1">
      <c r="A105" s="26" t="str">
        <f t="shared" si="12"/>
        <v> BBS 123 </v>
      </c>
      <c r="B105" s="2" t="str">
        <f t="shared" si="13"/>
        <v>I</v>
      </c>
      <c r="C105" s="26">
        <f t="shared" si="14"/>
        <v>51798.380400000002</v>
      </c>
      <c r="D105" t="str">
        <f t="shared" si="15"/>
        <v>PE</v>
      </c>
      <c r="E105">
        <f>VLOOKUP(C105,Active!C$21:E$958,3,FALSE)</f>
        <v>10823.999968840155</v>
      </c>
      <c r="F105" s="2" t="str">
        <f>LEFT(M105,1)</f>
        <v>E</v>
      </c>
      <c r="G105" t="str">
        <f t="shared" si="16"/>
        <v>51798.3804</v>
      </c>
      <c r="H105" s="26">
        <f t="shared" si="17"/>
        <v>10824</v>
      </c>
      <c r="I105" s="71" t="s">
        <v>464</v>
      </c>
      <c r="J105" s="72" t="s">
        <v>465</v>
      </c>
      <c r="K105" s="71">
        <v>10824</v>
      </c>
      <c r="L105" s="71" t="s">
        <v>466</v>
      </c>
      <c r="M105" s="72" t="s">
        <v>190</v>
      </c>
      <c r="N105" s="72" t="s">
        <v>191</v>
      </c>
      <c r="O105" s="73" t="s">
        <v>130</v>
      </c>
      <c r="P105" s="73" t="s">
        <v>69</v>
      </c>
    </row>
    <row r="106" spans="1:16" ht="12.75" customHeight="1">
      <c r="A106" s="26" t="str">
        <f t="shared" si="12"/>
        <v>VSB 40 </v>
      </c>
      <c r="B106" s="2" t="str">
        <f t="shared" si="13"/>
        <v>I</v>
      </c>
      <c r="C106" s="26">
        <f t="shared" si="14"/>
        <v>52614.968000000001</v>
      </c>
      <c r="D106" t="str">
        <f t="shared" si="15"/>
        <v>PE</v>
      </c>
      <c r="E106">
        <f>VLOOKUP(C106,Active!C$21:E$958,3,FALSE)</f>
        <v>11660.998103144417</v>
      </c>
      <c r="F106" s="2" t="str">
        <f>LEFT(M106,1)</f>
        <v>E</v>
      </c>
      <c r="G106" t="str">
        <f t="shared" si="16"/>
        <v>52614.9680</v>
      </c>
      <c r="H106" s="26">
        <f t="shared" si="17"/>
        <v>11661</v>
      </c>
      <c r="I106" s="71" t="s">
        <v>467</v>
      </c>
      <c r="J106" s="72" t="s">
        <v>468</v>
      </c>
      <c r="K106" s="71">
        <v>11661</v>
      </c>
      <c r="L106" s="71" t="s">
        <v>469</v>
      </c>
      <c r="M106" s="72" t="s">
        <v>190</v>
      </c>
      <c r="N106" s="72" t="s">
        <v>191</v>
      </c>
      <c r="O106" s="73" t="s">
        <v>470</v>
      </c>
      <c r="P106" s="74" t="s">
        <v>70</v>
      </c>
    </row>
    <row r="107" spans="1:16" ht="12.75" customHeight="1">
      <c r="A107" s="26" t="str">
        <f t="shared" ref="A107:A124" si="18">P107</f>
        <v> AOEB 12 </v>
      </c>
      <c r="B107" s="2" t="str">
        <f t="shared" ref="B107:B124" si="19">IF(H107=INT(H107),"I","II")</f>
        <v>I</v>
      </c>
      <c r="C107" s="26">
        <f t="shared" ref="C107:C124" si="20">1*G107</f>
        <v>52671.5628</v>
      </c>
      <c r="D107" t="str">
        <f t="shared" ref="D107:D124" si="21">VLOOKUP(F107,I$1:J$5,2,FALSE)</f>
        <v>CCD</v>
      </c>
      <c r="E107">
        <f>VLOOKUP(C107,Active!C$21:E$958,3,FALSE)</f>
        <v>11719.007485127835</v>
      </c>
      <c r="F107" s="2" t="str">
        <f>LEFT(M107,1)</f>
        <v>C</v>
      </c>
      <c r="G107" t="str">
        <f t="shared" ref="G107:G124" si="22">MID(I107,3,LEN(I107)-3)</f>
        <v>52671.5628</v>
      </c>
      <c r="H107" s="26">
        <f t="shared" ref="H107:H124" si="23">1*K107</f>
        <v>11719</v>
      </c>
      <c r="I107" s="71" t="s">
        <v>471</v>
      </c>
      <c r="J107" s="72" t="s">
        <v>472</v>
      </c>
      <c r="K107" s="71">
        <v>11719</v>
      </c>
      <c r="L107" s="71" t="s">
        <v>473</v>
      </c>
      <c r="M107" s="72" t="s">
        <v>283</v>
      </c>
      <c r="N107" s="72" t="s">
        <v>301</v>
      </c>
      <c r="O107" s="73" t="s">
        <v>308</v>
      </c>
      <c r="P107" s="73" t="s">
        <v>71</v>
      </c>
    </row>
    <row r="108" spans="1:16" ht="12.75" customHeight="1">
      <c r="A108" s="26" t="str">
        <f t="shared" si="18"/>
        <v>OEJV 0074 </v>
      </c>
      <c r="B108" s="2" t="str">
        <f t="shared" si="19"/>
        <v>I</v>
      </c>
      <c r="C108" s="26">
        <f t="shared" si="20"/>
        <v>52874.487999999998</v>
      </c>
      <c r="D108" t="str">
        <f t="shared" si="21"/>
        <v>vis</v>
      </c>
      <c r="E108" t="e">
        <f>VLOOKUP(C108,Active!C$21:E$958,3,FALSE)</f>
        <v>#N/A</v>
      </c>
      <c r="F108" s="2" t="s">
        <v>60</v>
      </c>
      <c r="G108" t="str">
        <f t="shared" si="22"/>
        <v>52874.488</v>
      </c>
      <c r="H108" s="26">
        <f t="shared" si="23"/>
        <v>11927</v>
      </c>
      <c r="I108" s="71" t="s">
        <v>474</v>
      </c>
      <c r="J108" s="72" t="s">
        <v>475</v>
      </c>
      <c r="K108" s="71">
        <v>11927</v>
      </c>
      <c r="L108" s="71" t="s">
        <v>171</v>
      </c>
      <c r="M108" s="72" t="s">
        <v>129</v>
      </c>
      <c r="N108" s="72"/>
      <c r="O108" s="73" t="s">
        <v>224</v>
      </c>
      <c r="P108" s="74" t="s">
        <v>452</v>
      </c>
    </row>
    <row r="109" spans="1:16" ht="12.75" customHeight="1">
      <c r="A109" s="26" t="str">
        <f t="shared" si="18"/>
        <v>OEJV 0074 </v>
      </c>
      <c r="B109" s="2" t="str">
        <f t="shared" si="19"/>
        <v>I</v>
      </c>
      <c r="C109" s="26">
        <f t="shared" si="20"/>
        <v>52877.417999999998</v>
      </c>
      <c r="D109" t="str">
        <f t="shared" si="21"/>
        <v>vis</v>
      </c>
      <c r="E109" t="e">
        <f>VLOOKUP(C109,Active!C$21:E$958,3,FALSE)</f>
        <v>#N/A</v>
      </c>
      <c r="F109" s="2" t="s">
        <v>60</v>
      </c>
      <c r="G109" t="str">
        <f t="shared" si="22"/>
        <v>52877.418</v>
      </c>
      <c r="H109" s="26">
        <f t="shared" si="23"/>
        <v>11930</v>
      </c>
      <c r="I109" s="71" t="s">
        <v>476</v>
      </c>
      <c r="J109" s="72" t="s">
        <v>477</v>
      </c>
      <c r="K109" s="71">
        <v>11930</v>
      </c>
      <c r="L109" s="71" t="s">
        <v>478</v>
      </c>
      <c r="M109" s="72" t="s">
        <v>129</v>
      </c>
      <c r="N109" s="72"/>
      <c r="O109" s="73" t="s">
        <v>224</v>
      </c>
      <c r="P109" s="74" t="s">
        <v>452</v>
      </c>
    </row>
    <row r="110" spans="1:16" ht="12.75" customHeight="1">
      <c r="A110" s="26" t="str">
        <f t="shared" si="18"/>
        <v> AOEB 12 </v>
      </c>
      <c r="B110" s="2" t="str">
        <f t="shared" si="19"/>
        <v>I</v>
      </c>
      <c r="C110" s="26">
        <f t="shared" si="20"/>
        <v>52952.533499999998</v>
      </c>
      <c r="D110" t="str">
        <f t="shared" si="21"/>
        <v>vis</v>
      </c>
      <c r="E110">
        <f>VLOOKUP(C110,Active!C$21:E$958,3,FALSE)</f>
        <v>12007.001022739918</v>
      </c>
      <c r="F110" s="2" t="s">
        <v>60</v>
      </c>
      <c r="G110" t="str">
        <f t="shared" si="22"/>
        <v>52952.5335</v>
      </c>
      <c r="H110" s="26">
        <f t="shared" si="23"/>
        <v>12007</v>
      </c>
      <c r="I110" s="71" t="s">
        <v>479</v>
      </c>
      <c r="J110" s="72" t="s">
        <v>480</v>
      </c>
      <c r="K110" s="71">
        <v>12007</v>
      </c>
      <c r="L110" s="71" t="s">
        <v>481</v>
      </c>
      <c r="M110" s="72" t="s">
        <v>283</v>
      </c>
      <c r="N110" s="72" t="s">
        <v>301</v>
      </c>
      <c r="O110" s="73" t="s">
        <v>308</v>
      </c>
      <c r="P110" s="73" t="s">
        <v>71</v>
      </c>
    </row>
    <row r="111" spans="1:16" ht="12.75" customHeight="1">
      <c r="A111" s="26" t="str">
        <f t="shared" si="18"/>
        <v>OEJV 0074 </v>
      </c>
      <c r="B111" s="2" t="str">
        <f t="shared" si="19"/>
        <v>I</v>
      </c>
      <c r="C111" s="26">
        <f t="shared" si="20"/>
        <v>53233.514000000003</v>
      </c>
      <c r="D111" t="str">
        <f t="shared" si="21"/>
        <v>vis</v>
      </c>
      <c r="E111" t="e">
        <f>VLOOKUP(C111,Active!C$21:E$958,3,FALSE)</f>
        <v>#N/A</v>
      </c>
      <c r="F111" s="2" t="s">
        <v>60</v>
      </c>
      <c r="G111" t="str">
        <f t="shared" si="22"/>
        <v>53233.514</v>
      </c>
      <c r="H111" s="26">
        <f t="shared" si="23"/>
        <v>12295</v>
      </c>
      <c r="I111" s="71" t="s">
        <v>482</v>
      </c>
      <c r="J111" s="72" t="s">
        <v>483</v>
      </c>
      <c r="K111" s="71">
        <v>12295</v>
      </c>
      <c r="L111" s="71" t="s">
        <v>257</v>
      </c>
      <c r="M111" s="72" t="s">
        <v>129</v>
      </c>
      <c r="N111" s="72"/>
      <c r="O111" s="73" t="s">
        <v>224</v>
      </c>
      <c r="P111" s="74" t="s">
        <v>452</v>
      </c>
    </row>
    <row r="112" spans="1:16" ht="12.75" customHeight="1">
      <c r="A112" s="26" t="str">
        <f t="shared" si="18"/>
        <v> AOEB 12 </v>
      </c>
      <c r="B112" s="2" t="str">
        <f t="shared" si="19"/>
        <v>I</v>
      </c>
      <c r="C112" s="26">
        <f t="shared" si="20"/>
        <v>53540.8298</v>
      </c>
      <c r="D112" t="str">
        <f t="shared" si="21"/>
        <v>vis</v>
      </c>
      <c r="E112">
        <f>VLOOKUP(C112,Active!C$21:E$958,3,FALSE)</f>
        <v>12610.001736341377</v>
      </c>
      <c r="F112" s="2" t="s">
        <v>60</v>
      </c>
      <c r="G112" t="str">
        <f t="shared" si="22"/>
        <v>53540.8298</v>
      </c>
      <c r="H112" s="26">
        <f t="shared" si="23"/>
        <v>12610</v>
      </c>
      <c r="I112" s="71" t="s">
        <v>484</v>
      </c>
      <c r="J112" s="72" t="s">
        <v>485</v>
      </c>
      <c r="K112" s="71" t="s">
        <v>486</v>
      </c>
      <c r="L112" s="71" t="s">
        <v>487</v>
      </c>
      <c r="M112" s="72" t="s">
        <v>283</v>
      </c>
      <c r="N112" s="72" t="s">
        <v>301</v>
      </c>
      <c r="O112" s="73" t="s">
        <v>308</v>
      </c>
      <c r="P112" s="73" t="s">
        <v>71</v>
      </c>
    </row>
    <row r="113" spans="1:16" ht="12.75" customHeight="1">
      <c r="A113" s="26" t="str">
        <f t="shared" si="18"/>
        <v> AOEB 12 </v>
      </c>
      <c r="B113" s="2" t="str">
        <f t="shared" si="19"/>
        <v>I</v>
      </c>
      <c r="C113" s="26">
        <f t="shared" si="20"/>
        <v>54260.8344</v>
      </c>
      <c r="D113" t="str">
        <f t="shared" si="21"/>
        <v>vis</v>
      </c>
      <c r="E113">
        <f>VLOOKUP(C113,Active!C$21:E$958,3,FALSE)</f>
        <v>13348.00278716616</v>
      </c>
      <c r="F113" s="2" t="s">
        <v>60</v>
      </c>
      <c r="G113" t="str">
        <f t="shared" si="22"/>
        <v>54260.8344</v>
      </c>
      <c r="H113" s="26">
        <f t="shared" si="23"/>
        <v>13348</v>
      </c>
      <c r="I113" s="71" t="s">
        <v>488</v>
      </c>
      <c r="J113" s="72" t="s">
        <v>489</v>
      </c>
      <c r="K113" s="71" t="s">
        <v>490</v>
      </c>
      <c r="L113" s="71" t="s">
        <v>491</v>
      </c>
      <c r="M113" s="72" t="s">
        <v>283</v>
      </c>
      <c r="N113" s="72" t="s">
        <v>301</v>
      </c>
      <c r="O113" s="73" t="s">
        <v>308</v>
      </c>
      <c r="P113" s="73" t="s">
        <v>71</v>
      </c>
    </row>
    <row r="114" spans="1:16" ht="12.75" customHeight="1">
      <c r="A114" s="26" t="str">
        <f t="shared" si="18"/>
        <v>OEJV 0094 </v>
      </c>
      <c r="B114" s="2" t="str">
        <f t="shared" si="19"/>
        <v>II</v>
      </c>
      <c r="C114" s="26">
        <f t="shared" si="20"/>
        <v>54424.2497</v>
      </c>
      <c r="D114" t="str">
        <f t="shared" si="21"/>
        <v>vis</v>
      </c>
      <c r="E114" t="e">
        <f>VLOOKUP(C114,Active!C$21:E$958,3,FALSE)</f>
        <v>#N/A</v>
      </c>
      <c r="F114" s="2" t="s">
        <v>60</v>
      </c>
      <c r="G114" t="str">
        <f t="shared" si="22"/>
        <v>54424.2497</v>
      </c>
      <c r="H114" s="26">
        <f t="shared" si="23"/>
        <v>13515.5</v>
      </c>
      <c r="I114" s="71" t="s">
        <v>492</v>
      </c>
      <c r="J114" s="72" t="s">
        <v>493</v>
      </c>
      <c r="K114" s="71" t="s">
        <v>494</v>
      </c>
      <c r="L114" s="71" t="s">
        <v>495</v>
      </c>
      <c r="M114" s="72" t="s">
        <v>283</v>
      </c>
      <c r="N114" s="72" t="s">
        <v>266</v>
      </c>
      <c r="O114" s="73" t="s">
        <v>496</v>
      </c>
      <c r="P114" s="74" t="s">
        <v>497</v>
      </c>
    </row>
    <row r="115" spans="1:16" ht="12.75" customHeight="1">
      <c r="A115" s="26" t="str">
        <f t="shared" si="18"/>
        <v>VSB 51 </v>
      </c>
      <c r="B115" s="2" t="str">
        <f t="shared" si="19"/>
        <v>I</v>
      </c>
      <c r="C115" s="26">
        <f t="shared" si="20"/>
        <v>55450.107199999999</v>
      </c>
      <c r="D115" t="str">
        <f t="shared" si="21"/>
        <v>vis</v>
      </c>
      <c r="E115">
        <f>VLOOKUP(C115,Active!C$21:E$958,3,FALSE)</f>
        <v>14567.00135483827</v>
      </c>
      <c r="F115" s="2" t="s">
        <v>60</v>
      </c>
      <c r="G115" t="str">
        <f t="shared" si="22"/>
        <v>55450.1072</v>
      </c>
      <c r="H115" s="26">
        <f t="shared" si="23"/>
        <v>14567</v>
      </c>
      <c r="I115" s="71" t="s">
        <v>498</v>
      </c>
      <c r="J115" s="72" t="s">
        <v>499</v>
      </c>
      <c r="K115" s="71" t="s">
        <v>500</v>
      </c>
      <c r="L115" s="71" t="s">
        <v>337</v>
      </c>
      <c r="M115" s="72" t="s">
        <v>283</v>
      </c>
      <c r="N115" s="72" t="s">
        <v>501</v>
      </c>
      <c r="O115" s="73" t="s">
        <v>502</v>
      </c>
      <c r="P115" s="74" t="s">
        <v>85</v>
      </c>
    </row>
    <row r="116" spans="1:16" ht="12.75" customHeight="1">
      <c r="A116" s="26" t="str">
        <f t="shared" si="18"/>
        <v>VSB 53 </v>
      </c>
      <c r="B116" s="2" t="str">
        <f t="shared" si="19"/>
        <v>I</v>
      </c>
      <c r="C116" s="26">
        <f t="shared" si="20"/>
        <v>55813.035400000001</v>
      </c>
      <c r="D116" t="str">
        <f t="shared" si="21"/>
        <v>vis</v>
      </c>
      <c r="E116">
        <f>VLOOKUP(C116,Active!C$21:E$958,3,FALSE)</f>
        <v>14939.000912860467</v>
      </c>
      <c r="F116" s="2" t="s">
        <v>60</v>
      </c>
      <c r="G116" t="str">
        <f t="shared" si="22"/>
        <v>55813.0354</v>
      </c>
      <c r="H116" s="26">
        <f t="shared" si="23"/>
        <v>14939</v>
      </c>
      <c r="I116" s="71" t="s">
        <v>503</v>
      </c>
      <c r="J116" s="72" t="s">
        <v>504</v>
      </c>
      <c r="K116" s="71" t="s">
        <v>505</v>
      </c>
      <c r="L116" s="71" t="s">
        <v>506</v>
      </c>
      <c r="M116" s="72" t="s">
        <v>283</v>
      </c>
      <c r="N116" s="72" t="s">
        <v>501</v>
      </c>
      <c r="O116" s="73" t="s">
        <v>502</v>
      </c>
      <c r="P116" s="74" t="s">
        <v>90</v>
      </c>
    </row>
    <row r="117" spans="1:16" ht="12.75" customHeight="1">
      <c r="A117" s="26" t="str">
        <f t="shared" si="18"/>
        <v>BAVM 225 </v>
      </c>
      <c r="B117" s="2" t="str">
        <f t="shared" si="19"/>
        <v>II</v>
      </c>
      <c r="C117" s="26">
        <f t="shared" si="20"/>
        <v>55817.426299999999</v>
      </c>
      <c r="D117" t="str">
        <f t="shared" si="21"/>
        <v>vis</v>
      </c>
      <c r="E117">
        <f>VLOOKUP(C117,Active!C$21:E$958,3,FALSE)</f>
        <v>14943.501563014737</v>
      </c>
      <c r="F117" s="2" t="s">
        <v>60</v>
      </c>
      <c r="G117" t="str">
        <f t="shared" si="22"/>
        <v>55817.4263</v>
      </c>
      <c r="H117" s="26">
        <f t="shared" si="23"/>
        <v>14943.5</v>
      </c>
      <c r="I117" s="71" t="s">
        <v>507</v>
      </c>
      <c r="J117" s="72" t="s">
        <v>508</v>
      </c>
      <c r="K117" s="71" t="s">
        <v>509</v>
      </c>
      <c r="L117" s="71" t="s">
        <v>510</v>
      </c>
      <c r="M117" s="72" t="s">
        <v>283</v>
      </c>
      <c r="N117" s="72" t="s">
        <v>277</v>
      </c>
      <c r="O117" s="73" t="s">
        <v>240</v>
      </c>
      <c r="P117" s="74" t="s">
        <v>91</v>
      </c>
    </row>
    <row r="118" spans="1:16" ht="12.75" customHeight="1">
      <c r="A118" s="26" t="str">
        <f t="shared" si="18"/>
        <v>BAVM 225 </v>
      </c>
      <c r="B118" s="2" t="str">
        <f t="shared" si="19"/>
        <v>II</v>
      </c>
      <c r="C118" s="26">
        <f t="shared" si="20"/>
        <v>55851.575700000001</v>
      </c>
      <c r="D118" t="str">
        <f t="shared" si="21"/>
        <v>vis</v>
      </c>
      <c r="E118">
        <f>VLOOKUP(C118,Active!C$21:E$958,3,FALSE)</f>
        <v>14978.504524225038</v>
      </c>
      <c r="F118" s="2" t="s">
        <v>60</v>
      </c>
      <c r="G118" t="str">
        <f t="shared" si="22"/>
        <v>55851.5757</v>
      </c>
      <c r="H118" s="26">
        <f t="shared" si="23"/>
        <v>14978.5</v>
      </c>
      <c r="I118" s="71" t="s">
        <v>511</v>
      </c>
      <c r="J118" s="72" t="s">
        <v>512</v>
      </c>
      <c r="K118" s="71" t="s">
        <v>513</v>
      </c>
      <c r="L118" s="71" t="s">
        <v>289</v>
      </c>
      <c r="M118" s="72" t="s">
        <v>283</v>
      </c>
      <c r="N118" s="72" t="s">
        <v>60</v>
      </c>
      <c r="O118" s="73" t="s">
        <v>240</v>
      </c>
      <c r="P118" s="74" t="s">
        <v>91</v>
      </c>
    </row>
    <row r="119" spans="1:16" ht="12.75" customHeight="1">
      <c r="A119" s="26" t="str">
        <f t="shared" si="18"/>
        <v>VSB 55 </v>
      </c>
      <c r="B119" s="2" t="str">
        <f t="shared" si="19"/>
        <v>I</v>
      </c>
      <c r="C119" s="26">
        <f t="shared" si="20"/>
        <v>56170.110699999997</v>
      </c>
      <c r="D119" t="str">
        <f t="shared" si="21"/>
        <v>vis</v>
      </c>
      <c r="E119">
        <f>VLOOKUP(C119,Active!C$21:E$958,3,FALSE)</f>
        <v>15305.001278168649</v>
      </c>
      <c r="F119" s="2" t="s">
        <v>60</v>
      </c>
      <c r="G119" t="str">
        <f t="shared" si="22"/>
        <v>56170.1107</v>
      </c>
      <c r="H119" s="26">
        <f t="shared" si="23"/>
        <v>15305</v>
      </c>
      <c r="I119" s="71" t="s">
        <v>514</v>
      </c>
      <c r="J119" s="72" t="s">
        <v>515</v>
      </c>
      <c r="K119" s="71" t="s">
        <v>516</v>
      </c>
      <c r="L119" s="71" t="s">
        <v>517</v>
      </c>
      <c r="M119" s="72" t="s">
        <v>283</v>
      </c>
      <c r="N119" s="72" t="s">
        <v>60</v>
      </c>
      <c r="O119" s="73" t="s">
        <v>518</v>
      </c>
      <c r="P119" s="74" t="s">
        <v>93</v>
      </c>
    </row>
    <row r="120" spans="1:16" ht="12.75" customHeight="1">
      <c r="A120" s="26" t="str">
        <f t="shared" si="18"/>
        <v>OEJV 0162 </v>
      </c>
      <c r="B120" s="2" t="str">
        <f t="shared" si="19"/>
        <v>I</v>
      </c>
      <c r="C120" s="26">
        <f t="shared" si="20"/>
        <v>56560.357000000004</v>
      </c>
      <c r="D120" t="str">
        <f t="shared" si="21"/>
        <v>vis</v>
      </c>
      <c r="E120">
        <f>VLOOKUP(C120,Active!C$21:E$958,3,FALSE)</f>
        <v>15705.001749666315</v>
      </c>
      <c r="F120" s="2" t="s">
        <v>60</v>
      </c>
      <c r="G120" t="str">
        <f t="shared" si="22"/>
        <v>56560.357</v>
      </c>
      <c r="H120" s="26">
        <f t="shared" si="23"/>
        <v>15705</v>
      </c>
      <c r="I120" s="71" t="s">
        <v>519</v>
      </c>
      <c r="J120" s="72" t="s">
        <v>520</v>
      </c>
      <c r="K120" s="71" t="s">
        <v>384</v>
      </c>
      <c r="L120" s="71" t="s">
        <v>521</v>
      </c>
      <c r="M120" s="72" t="s">
        <v>283</v>
      </c>
      <c r="N120" s="72" t="s">
        <v>294</v>
      </c>
      <c r="O120" s="73" t="s">
        <v>522</v>
      </c>
      <c r="P120" s="74" t="s">
        <v>98</v>
      </c>
    </row>
    <row r="121" spans="1:16" ht="12.75" customHeight="1">
      <c r="A121" s="26" t="str">
        <f t="shared" si="18"/>
        <v> JAAVSO 43-1 </v>
      </c>
      <c r="B121" s="2" t="str">
        <f t="shared" si="19"/>
        <v>II</v>
      </c>
      <c r="C121" s="26">
        <f t="shared" si="20"/>
        <v>56567.674099999997</v>
      </c>
      <c r="D121" t="str">
        <f t="shared" si="21"/>
        <v>vis</v>
      </c>
      <c r="E121">
        <f>VLOOKUP(C121,Active!C$21:E$958,3,FALSE)</f>
        <v>15712.501739928857</v>
      </c>
      <c r="F121" s="2" t="s">
        <v>60</v>
      </c>
      <c r="G121" t="str">
        <f t="shared" si="22"/>
        <v>56567.6741</v>
      </c>
      <c r="H121" s="26">
        <f t="shared" si="23"/>
        <v>15712.5</v>
      </c>
      <c r="I121" s="71" t="s">
        <v>523</v>
      </c>
      <c r="J121" s="72" t="s">
        <v>524</v>
      </c>
      <c r="K121" s="71" t="s">
        <v>525</v>
      </c>
      <c r="L121" s="71" t="s">
        <v>526</v>
      </c>
      <c r="M121" s="72" t="s">
        <v>283</v>
      </c>
      <c r="N121" s="72" t="s">
        <v>60</v>
      </c>
      <c r="O121" s="73" t="s">
        <v>527</v>
      </c>
      <c r="P121" s="73" t="s">
        <v>99</v>
      </c>
    </row>
    <row r="122" spans="1:16" ht="12.75" customHeight="1">
      <c r="A122" s="26" t="str">
        <f t="shared" si="18"/>
        <v> JAAVSO 43-1 </v>
      </c>
      <c r="B122" s="2" t="str">
        <f t="shared" si="19"/>
        <v>I</v>
      </c>
      <c r="C122" s="26">
        <f t="shared" si="20"/>
        <v>56908.6515</v>
      </c>
      <c r="D122" t="str">
        <f t="shared" si="21"/>
        <v>vis</v>
      </c>
      <c r="E122">
        <f>VLOOKUP(C122,Active!C$21:E$958,3,FALSE)</f>
        <v>16062.001839660865</v>
      </c>
      <c r="F122" s="2" t="s">
        <v>60</v>
      </c>
      <c r="G122" t="str">
        <f t="shared" si="22"/>
        <v>56908.6515</v>
      </c>
      <c r="H122" s="26">
        <f t="shared" si="23"/>
        <v>16062</v>
      </c>
      <c r="I122" s="71" t="s">
        <v>528</v>
      </c>
      <c r="J122" s="72" t="s">
        <v>529</v>
      </c>
      <c r="K122" s="71" t="s">
        <v>530</v>
      </c>
      <c r="L122" s="71" t="s">
        <v>531</v>
      </c>
      <c r="M122" s="72" t="s">
        <v>283</v>
      </c>
      <c r="N122" s="72" t="s">
        <v>60</v>
      </c>
      <c r="O122" s="73" t="s">
        <v>527</v>
      </c>
      <c r="P122" s="73" t="s">
        <v>99</v>
      </c>
    </row>
    <row r="123" spans="1:16" ht="12.75" customHeight="1">
      <c r="A123" s="26" t="str">
        <f t="shared" si="18"/>
        <v> JAAVSO 43-1 </v>
      </c>
      <c r="B123" s="2" t="str">
        <f t="shared" si="19"/>
        <v>II</v>
      </c>
      <c r="C123" s="26">
        <f t="shared" si="20"/>
        <v>56927.6757</v>
      </c>
      <c r="D123" t="str">
        <f t="shared" si="21"/>
        <v>vis</v>
      </c>
      <c r="E123">
        <f>VLOOKUP(C123,Active!C$21:E$958,3,FALSE)</f>
        <v>16081.501547844813</v>
      </c>
      <c r="F123" s="2" t="s">
        <v>60</v>
      </c>
      <c r="G123" t="str">
        <f t="shared" si="22"/>
        <v>56927.6757</v>
      </c>
      <c r="H123" s="26">
        <f t="shared" si="23"/>
        <v>16081.5</v>
      </c>
      <c r="I123" s="71" t="s">
        <v>532</v>
      </c>
      <c r="J123" s="72" t="s">
        <v>533</v>
      </c>
      <c r="K123" s="71" t="s">
        <v>534</v>
      </c>
      <c r="L123" s="71" t="s">
        <v>535</v>
      </c>
      <c r="M123" s="72" t="s">
        <v>283</v>
      </c>
      <c r="N123" s="72" t="s">
        <v>60</v>
      </c>
      <c r="O123" s="73" t="s">
        <v>527</v>
      </c>
      <c r="P123" s="73" t="s">
        <v>99</v>
      </c>
    </row>
    <row r="124" spans="1:16" ht="12.75" customHeight="1">
      <c r="A124" s="26" t="str">
        <f t="shared" si="18"/>
        <v>BAVM 241 (=IBVS 6157) </v>
      </c>
      <c r="B124" s="2" t="str">
        <f t="shared" si="19"/>
        <v>I</v>
      </c>
      <c r="C124" s="26">
        <f t="shared" si="20"/>
        <v>57235.480900000002</v>
      </c>
      <c r="D124" t="str">
        <f t="shared" si="21"/>
        <v>vis</v>
      </c>
      <c r="E124">
        <f>VLOOKUP(C124,Active!C$21:E$958,3,FALSE)</f>
        <v>16397.000311393454</v>
      </c>
      <c r="F124" s="2" t="s">
        <v>60</v>
      </c>
      <c r="G124" t="str">
        <f t="shared" si="22"/>
        <v>57235.4809</v>
      </c>
      <c r="H124" s="26">
        <f t="shared" si="23"/>
        <v>16397</v>
      </c>
      <c r="I124" s="71" t="s">
        <v>536</v>
      </c>
      <c r="J124" s="72" t="s">
        <v>537</v>
      </c>
      <c r="K124" s="71" t="s">
        <v>538</v>
      </c>
      <c r="L124" s="71" t="s">
        <v>539</v>
      </c>
      <c r="M124" s="72" t="s">
        <v>283</v>
      </c>
      <c r="N124" s="72" t="s">
        <v>277</v>
      </c>
      <c r="O124" s="73" t="s">
        <v>240</v>
      </c>
      <c r="P124" s="74" t="s">
        <v>540</v>
      </c>
    </row>
  </sheetData>
  <sheetProtection selectLockedCells="1" selectUnlockedCells="1"/>
  <hyperlinks>
    <hyperlink ref="P13" r:id="rId1" xr:uid="{00000000-0004-0000-0100-000000000000}"/>
    <hyperlink ref="P14" r:id="rId2" xr:uid="{00000000-0004-0000-0100-000001000000}"/>
    <hyperlink ref="P15" r:id="rId3" xr:uid="{00000000-0004-0000-0100-000002000000}"/>
    <hyperlink ref="P29" r:id="rId4" xr:uid="{00000000-0004-0000-0100-000003000000}"/>
    <hyperlink ref="P30" r:id="rId5" xr:uid="{00000000-0004-0000-0100-000004000000}"/>
    <hyperlink ref="P38" r:id="rId6" xr:uid="{00000000-0004-0000-0100-000005000000}"/>
    <hyperlink ref="P45" r:id="rId7" xr:uid="{00000000-0004-0000-0100-000006000000}"/>
    <hyperlink ref="P46" r:id="rId8" xr:uid="{00000000-0004-0000-0100-000007000000}"/>
    <hyperlink ref="P54" r:id="rId9" xr:uid="{00000000-0004-0000-0100-000008000000}"/>
    <hyperlink ref="P55" r:id="rId10" xr:uid="{00000000-0004-0000-0100-000009000000}"/>
    <hyperlink ref="P56" r:id="rId11" xr:uid="{00000000-0004-0000-0100-00000A000000}"/>
    <hyperlink ref="P57" r:id="rId12" xr:uid="{00000000-0004-0000-0100-00000B000000}"/>
    <hyperlink ref="P58" r:id="rId13" xr:uid="{00000000-0004-0000-0100-00000C000000}"/>
    <hyperlink ref="P59" r:id="rId14" xr:uid="{00000000-0004-0000-0100-00000D000000}"/>
    <hyperlink ref="P60" r:id="rId15" xr:uid="{00000000-0004-0000-0100-00000E000000}"/>
    <hyperlink ref="P61" r:id="rId16" xr:uid="{00000000-0004-0000-0100-00000F000000}"/>
    <hyperlink ref="P62" r:id="rId17" xr:uid="{00000000-0004-0000-0100-000010000000}"/>
    <hyperlink ref="P63" r:id="rId18" xr:uid="{00000000-0004-0000-0100-000011000000}"/>
    <hyperlink ref="P64" r:id="rId19" xr:uid="{00000000-0004-0000-0100-000012000000}"/>
    <hyperlink ref="P67" r:id="rId20" xr:uid="{00000000-0004-0000-0100-000013000000}"/>
    <hyperlink ref="P68" r:id="rId21" xr:uid="{00000000-0004-0000-0100-000014000000}"/>
    <hyperlink ref="P70" r:id="rId22" xr:uid="{00000000-0004-0000-0100-000015000000}"/>
    <hyperlink ref="P73" r:id="rId23" xr:uid="{00000000-0004-0000-0100-000016000000}"/>
    <hyperlink ref="P75" r:id="rId24" xr:uid="{00000000-0004-0000-0100-000017000000}"/>
    <hyperlink ref="P78" r:id="rId25" xr:uid="{00000000-0004-0000-0100-000018000000}"/>
    <hyperlink ref="P83" r:id="rId26" xr:uid="{00000000-0004-0000-0100-000019000000}"/>
    <hyperlink ref="P100" r:id="rId27" xr:uid="{00000000-0004-0000-0100-00001A000000}"/>
    <hyperlink ref="P101" r:id="rId28" xr:uid="{00000000-0004-0000-0100-00001B000000}"/>
    <hyperlink ref="P102" r:id="rId29" xr:uid="{00000000-0004-0000-0100-00001C000000}"/>
    <hyperlink ref="P103" r:id="rId30" xr:uid="{00000000-0004-0000-0100-00001D000000}"/>
    <hyperlink ref="P104" r:id="rId31" xr:uid="{00000000-0004-0000-0100-00001E000000}"/>
    <hyperlink ref="P106" r:id="rId32" xr:uid="{00000000-0004-0000-0100-00001F000000}"/>
    <hyperlink ref="P108" r:id="rId33" xr:uid="{00000000-0004-0000-0100-000020000000}"/>
    <hyperlink ref="P109" r:id="rId34" xr:uid="{00000000-0004-0000-0100-000021000000}"/>
    <hyperlink ref="P111" r:id="rId35" xr:uid="{00000000-0004-0000-0100-000022000000}"/>
    <hyperlink ref="P114" r:id="rId36" xr:uid="{00000000-0004-0000-0100-000023000000}"/>
    <hyperlink ref="P115" r:id="rId37" xr:uid="{00000000-0004-0000-0100-000024000000}"/>
    <hyperlink ref="P116" r:id="rId38" xr:uid="{00000000-0004-0000-0100-000025000000}"/>
    <hyperlink ref="P117" r:id="rId39" xr:uid="{00000000-0004-0000-0100-000026000000}"/>
    <hyperlink ref="P118" r:id="rId40" xr:uid="{00000000-0004-0000-0100-000027000000}"/>
    <hyperlink ref="P119" r:id="rId41" xr:uid="{00000000-0004-0000-0100-000028000000}"/>
    <hyperlink ref="P120" r:id="rId42" xr:uid="{00000000-0004-0000-0100-000029000000}"/>
    <hyperlink ref="P124" r:id="rId43" xr:uid="{00000000-0004-0000-0100-00002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2022-03-30T05:45:47Z</dcterms:created>
  <dcterms:modified xsi:type="dcterms:W3CDTF">2024-09-28T06:23:00Z</dcterms:modified>
</cp:coreProperties>
</file>