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2A1361-C7FD-4D5D-8734-694A28C7C5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21" i="1" l="1"/>
  <c r="E21" i="1"/>
  <c r="F21" i="1" s="1"/>
  <c r="G21" i="1" s="1"/>
  <c r="Q21" i="1"/>
  <c r="C21" i="1"/>
  <c r="A21" i="1"/>
  <c r="C9" i="1"/>
  <c r="D9" i="1"/>
  <c r="F16" i="1"/>
  <c r="F17" i="1" s="1"/>
  <c r="C17" i="1"/>
  <c r="E22" i="1"/>
  <c r="F22" i="1" s="1"/>
  <c r="G22" i="1" s="1"/>
  <c r="I23" i="1" s="1"/>
  <c r="Q22" i="1"/>
  <c r="E23" i="1"/>
  <c r="F23" i="1"/>
  <c r="G23" i="1" s="1"/>
  <c r="I24" i="1" s="1"/>
  <c r="Q23" i="1"/>
  <c r="E24" i="1"/>
  <c r="F24" i="1" s="1"/>
  <c r="G24" i="1" s="1"/>
  <c r="Q24" i="1"/>
  <c r="E25" i="1"/>
  <c r="F25" i="1" s="1"/>
  <c r="G25" i="1" s="1"/>
  <c r="Q25" i="1"/>
  <c r="E26" i="1"/>
  <c r="F26" i="1" s="1"/>
  <c r="G26" i="1" s="1"/>
  <c r="I27" i="1" s="1"/>
  <c r="Q26" i="1"/>
  <c r="E27" i="1"/>
  <c r="F27" i="1" s="1"/>
  <c r="G27" i="1" s="1"/>
  <c r="I28" i="1" s="1"/>
  <c r="Q27" i="1"/>
  <c r="E28" i="1"/>
  <c r="F28" i="1" s="1"/>
  <c r="G28" i="1" s="1"/>
  <c r="I29" i="1" s="1"/>
  <c r="Q28" i="1"/>
  <c r="E29" i="1"/>
  <c r="E17" i="2" s="1"/>
  <c r="Q29" i="1"/>
  <c r="E30" i="1"/>
  <c r="F30" i="1" s="1"/>
  <c r="G30" i="1" s="1"/>
  <c r="I31" i="1" s="1"/>
  <c r="Q30" i="1"/>
  <c r="E31" i="1"/>
  <c r="F31" i="1" s="1"/>
  <c r="G31" i="1" s="1"/>
  <c r="I32" i="1" s="1"/>
  <c r="Q31" i="1"/>
  <c r="E32" i="1"/>
  <c r="F32" i="1" s="1"/>
  <c r="G32" i="1" s="1"/>
  <c r="I33" i="1" s="1"/>
  <c r="Q32" i="1"/>
  <c r="E33" i="1"/>
  <c r="F33" i="1" s="1"/>
  <c r="G33" i="1" s="1"/>
  <c r="I34" i="1" s="1"/>
  <c r="Q33" i="1"/>
  <c r="E34" i="1"/>
  <c r="F34" i="1" s="1"/>
  <c r="G34" i="1" s="1"/>
  <c r="I35" i="1" s="1"/>
  <c r="Q34" i="1"/>
  <c r="E35" i="1"/>
  <c r="F35" i="1" s="1"/>
  <c r="G35" i="1" s="1"/>
  <c r="I36" i="1" s="1"/>
  <c r="Q35" i="1"/>
  <c r="E36" i="1"/>
  <c r="F36" i="1" s="1"/>
  <c r="G36" i="1" s="1"/>
  <c r="I37" i="1" s="1"/>
  <c r="Q36" i="1"/>
  <c r="E37" i="1"/>
  <c r="F37" i="1" s="1"/>
  <c r="G37" i="1" s="1"/>
  <c r="I38" i="1" s="1"/>
  <c r="Q37" i="1"/>
  <c r="E38" i="1"/>
  <c r="F38" i="1" s="1"/>
  <c r="G38" i="1" s="1"/>
  <c r="I39" i="1" s="1"/>
  <c r="Q38" i="1"/>
  <c r="E39" i="1"/>
  <c r="F39" i="1"/>
  <c r="G39" i="1" s="1"/>
  <c r="I40" i="1" s="1"/>
  <c r="Q39" i="1"/>
  <c r="E40" i="1"/>
  <c r="F40" i="1" s="1"/>
  <c r="G40" i="1" s="1"/>
  <c r="I41" i="1" s="1"/>
  <c r="Q40" i="1"/>
  <c r="E41" i="1"/>
  <c r="F41" i="1" s="1"/>
  <c r="G41" i="1" s="1"/>
  <c r="I42" i="1" s="1"/>
  <c r="Q41" i="1"/>
  <c r="E42" i="1"/>
  <c r="F42" i="1" s="1"/>
  <c r="G42" i="1" s="1"/>
  <c r="I43" i="1" s="1"/>
  <c r="Q42" i="1"/>
  <c r="E43" i="1"/>
  <c r="F43" i="1" s="1"/>
  <c r="G43" i="1" s="1"/>
  <c r="I44" i="1" s="1"/>
  <c r="Q43" i="1"/>
  <c r="E44" i="1"/>
  <c r="F44" i="1" s="1"/>
  <c r="G44" i="1" s="1"/>
  <c r="I45" i="1" s="1"/>
  <c r="Q44" i="1"/>
  <c r="E45" i="1"/>
  <c r="E33" i="2" s="1"/>
  <c r="Q45" i="1"/>
  <c r="E46" i="1"/>
  <c r="F46" i="1" s="1"/>
  <c r="G46" i="1" s="1"/>
  <c r="I47" i="1" s="1"/>
  <c r="Q46" i="1"/>
  <c r="E47" i="1"/>
  <c r="F47" i="1"/>
  <c r="G47" i="1" s="1"/>
  <c r="I48" i="1" s="1"/>
  <c r="Q47" i="1"/>
  <c r="E48" i="1"/>
  <c r="E36" i="2" s="1"/>
  <c r="Q48" i="1"/>
  <c r="E49" i="1"/>
  <c r="F49" i="1" s="1"/>
  <c r="G49" i="1" s="1"/>
  <c r="I50" i="1" s="1"/>
  <c r="Q49" i="1"/>
  <c r="E50" i="1"/>
  <c r="F50" i="1" s="1"/>
  <c r="G50" i="1" s="1"/>
  <c r="I51" i="1" s="1"/>
  <c r="Q50" i="1"/>
  <c r="E51" i="1"/>
  <c r="F51" i="1" s="1"/>
  <c r="G51" i="1" s="1"/>
  <c r="I52" i="1" s="1"/>
  <c r="Q51" i="1"/>
  <c r="E52" i="1"/>
  <c r="F52" i="1" s="1"/>
  <c r="G52" i="1" s="1"/>
  <c r="I53" i="1" s="1"/>
  <c r="Q52" i="1"/>
  <c r="E53" i="1"/>
  <c r="F53" i="1"/>
  <c r="G53" i="1" s="1"/>
  <c r="I54" i="1" s="1"/>
  <c r="Q53" i="1"/>
  <c r="E54" i="1"/>
  <c r="F54" i="1" s="1"/>
  <c r="G54" i="1" s="1"/>
  <c r="I55" i="1" s="1"/>
  <c r="Q54" i="1"/>
  <c r="E55" i="1"/>
  <c r="E43" i="2" s="1"/>
  <c r="Q55" i="1"/>
  <c r="E56" i="1"/>
  <c r="F56" i="1"/>
  <c r="G56" i="1" s="1"/>
  <c r="I57" i="1" s="1"/>
  <c r="Q56" i="1"/>
  <c r="E57" i="1"/>
  <c r="F57" i="1" s="1"/>
  <c r="G57" i="1" s="1"/>
  <c r="I58" i="1" s="1"/>
  <c r="Q57" i="1"/>
  <c r="E58" i="1"/>
  <c r="F58" i="1" s="1"/>
  <c r="G58" i="1" s="1"/>
  <c r="I59" i="1" s="1"/>
  <c r="Q58" i="1"/>
  <c r="E59" i="1"/>
  <c r="F59" i="1" s="1"/>
  <c r="G59" i="1" s="1"/>
  <c r="I60" i="1" s="1"/>
  <c r="Q59" i="1"/>
  <c r="E60" i="1"/>
  <c r="F60" i="1" s="1"/>
  <c r="G60" i="1" s="1"/>
  <c r="I61" i="1" s="1"/>
  <c r="Q60" i="1"/>
  <c r="E61" i="1"/>
  <c r="F61" i="1"/>
  <c r="G61" i="1" s="1"/>
  <c r="I62" i="1" s="1"/>
  <c r="Q61" i="1"/>
  <c r="E62" i="1"/>
  <c r="F62" i="1" s="1"/>
  <c r="G62" i="1" s="1"/>
  <c r="I63" i="1" s="1"/>
  <c r="Q62" i="1"/>
  <c r="E63" i="1"/>
  <c r="F63" i="1" s="1"/>
  <c r="G63" i="1" s="1"/>
  <c r="I64" i="1" s="1"/>
  <c r="Q63" i="1"/>
  <c r="E64" i="1"/>
  <c r="E51" i="2" s="1"/>
  <c r="Q64" i="1"/>
  <c r="E65" i="1"/>
  <c r="F65" i="1" s="1"/>
  <c r="G65" i="1" s="1"/>
  <c r="I66" i="1" s="1"/>
  <c r="Q65" i="1"/>
  <c r="E66" i="1"/>
  <c r="F66" i="1" s="1"/>
  <c r="G66" i="1" s="1"/>
  <c r="I67" i="1" s="1"/>
  <c r="Q66" i="1"/>
  <c r="E67" i="1"/>
  <c r="F67" i="1" s="1"/>
  <c r="G67" i="1" s="1"/>
  <c r="Q67" i="1"/>
  <c r="E68" i="1"/>
  <c r="F68" i="1"/>
  <c r="G68" i="1" s="1"/>
  <c r="J68" i="1" s="1"/>
  <c r="Q68" i="1"/>
  <c r="E69" i="1"/>
  <c r="F69" i="1" s="1"/>
  <c r="G69" i="1" s="1"/>
  <c r="J69" i="1" s="1"/>
  <c r="Q69" i="1"/>
  <c r="E70" i="1"/>
  <c r="E57" i="2" s="1"/>
  <c r="Q70" i="1"/>
  <c r="E71" i="1"/>
  <c r="F71" i="1" s="1"/>
  <c r="G71" i="1" s="1"/>
  <c r="K72" i="1" s="1"/>
  <c r="Q71" i="1"/>
  <c r="E72" i="1"/>
  <c r="F72" i="1" s="1"/>
  <c r="G72" i="1" s="1"/>
  <c r="K73" i="1" s="1"/>
  <c r="Q72" i="1"/>
  <c r="E73" i="1"/>
  <c r="F73" i="1"/>
  <c r="G73" i="1" s="1"/>
  <c r="K74" i="1" s="1"/>
  <c r="Q73" i="1"/>
  <c r="E74" i="1"/>
  <c r="F74" i="1" s="1"/>
  <c r="G74" i="1" s="1"/>
  <c r="K75" i="1" s="1"/>
  <c r="Q74" i="1"/>
  <c r="E75" i="1"/>
  <c r="F75" i="1" s="1"/>
  <c r="G75" i="1" s="1"/>
  <c r="K76" i="1" s="1"/>
  <c r="Q75" i="1"/>
  <c r="E76" i="1"/>
  <c r="F76" i="1" s="1"/>
  <c r="G76" i="1" s="1"/>
  <c r="K77" i="1" s="1"/>
  <c r="Q76" i="1"/>
  <c r="E77" i="1"/>
  <c r="F77" i="1" s="1"/>
  <c r="G77" i="1" s="1"/>
  <c r="K78" i="1" s="1"/>
  <c r="Q77" i="1"/>
  <c r="E78" i="1"/>
  <c r="F78" i="1" s="1"/>
  <c r="G78" i="1" s="1"/>
  <c r="K79" i="1" s="1"/>
  <c r="Q78" i="1"/>
  <c r="E79" i="1"/>
  <c r="F79" i="1" s="1"/>
  <c r="G79" i="1" s="1"/>
  <c r="K80" i="1" s="1"/>
  <c r="Q79" i="1"/>
  <c r="E80" i="1"/>
  <c r="F80" i="1" s="1"/>
  <c r="G80" i="1" s="1"/>
  <c r="K81" i="1" s="1"/>
  <c r="Q80" i="1"/>
  <c r="E81" i="1"/>
  <c r="F81" i="1"/>
  <c r="G81" i="1" s="1"/>
  <c r="K82" i="1" s="1"/>
  <c r="Q81" i="1"/>
  <c r="E82" i="1"/>
  <c r="F82" i="1" s="1"/>
  <c r="G82" i="1" s="1"/>
  <c r="K83" i="1" s="1"/>
  <c r="Q82" i="1"/>
  <c r="E83" i="1"/>
  <c r="F83" i="1" s="1"/>
  <c r="G83" i="1" s="1"/>
  <c r="K84" i="1" s="1"/>
  <c r="Q83" i="1"/>
  <c r="E84" i="1"/>
  <c r="F84" i="1" s="1"/>
  <c r="G84" i="1" s="1"/>
  <c r="K85" i="1" s="1"/>
  <c r="Q84" i="1"/>
  <c r="E85" i="1"/>
  <c r="F85" i="1" s="1"/>
  <c r="G85" i="1" s="1"/>
  <c r="K86" i="1" s="1"/>
  <c r="Q85" i="1"/>
  <c r="E86" i="1"/>
  <c r="F86" i="1" s="1"/>
  <c r="G86" i="1" s="1"/>
  <c r="K87" i="1" s="1"/>
  <c r="Q86" i="1"/>
  <c r="E87" i="1"/>
  <c r="F87" i="1"/>
  <c r="G87" i="1" s="1"/>
  <c r="K88" i="1" s="1"/>
  <c r="Q87" i="1"/>
  <c r="E88" i="1"/>
  <c r="F88" i="1" s="1"/>
  <c r="G88" i="1" s="1"/>
  <c r="K89" i="1" s="1"/>
  <c r="Q88" i="1"/>
  <c r="E89" i="1"/>
  <c r="F89" i="1" s="1"/>
  <c r="G89" i="1" s="1"/>
  <c r="K90" i="1" s="1"/>
  <c r="Q89" i="1"/>
  <c r="E90" i="1"/>
  <c r="E58" i="2" s="1"/>
  <c r="Q90" i="1"/>
  <c r="E91" i="1"/>
  <c r="F91" i="1" s="1"/>
  <c r="G91" i="1" s="1"/>
  <c r="K92" i="1" s="1"/>
  <c r="Q91" i="1"/>
  <c r="E92" i="1"/>
  <c r="F92" i="1" s="1"/>
  <c r="G92" i="1" s="1"/>
  <c r="J93" i="1" s="1"/>
  <c r="Q92" i="1"/>
  <c r="E93" i="1"/>
  <c r="F93" i="1" s="1"/>
  <c r="G93" i="1" s="1"/>
  <c r="J94" i="1" s="1"/>
  <c r="Q93" i="1"/>
  <c r="E94" i="1"/>
  <c r="F94" i="1" s="1"/>
  <c r="G94" i="1" s="1"/>
  <c r="J95" i="1" s="1"/>
  <c r="Q94" i="1"/>
  <c r="E95" i="1"/>
  <c r="F95" i="1" s="1"/>
  <c r="G95" i="1" s="1"/>
  <c r="J96" i="1" s="1"/>
  <c r="Q95" i="1"/>
  <c r="E96" i="1"/>
  <c r="F96" i="1" s="1"/>
  <c r="G96" i="1" s="1"/>
  <c r="J97" i="1" s="1"/>
  <c r="Q96" i="1"/>
  <c r="E97" i="1"/>
  <c r="F97" i="1" s="1"/>
  <c r="G97" i="1" s="1"/>
  <c r="J98" i="1" s="1"/>
  <c r="Q97" i="1"/>
  <c r="E98" i="1"/>
  <c r="F98" i="1" s="1"/>
  <c r="G98" i="1" s="1"/>
  <c r="J99" i="1" s="1"/>
  <c r="Q98" i="1"/>
  <c r="E99" i="1"/>
  <c r="F99" i="1"/>
  <c r="G99" i="1" s="1"/>
  <c r="J100" i="1" s="1"/>
  <c r="Q99" i="1"/>
  <c r="E100" i="1"/>
  <c r="F100" i="1" s="1"/>
  <c r="G100" i="1" s="1"/>
  <c r="J101" i="1" s="1"/>
  <c r="Q100" i="1"/>
  <c r="E101" i="1"/>
  <c r="F101" i="1" s="1"/>
  <c r="G101" i="1" s="1"/>
  <c r="J102" i="1" s="1"/>
  <c r="Q101" i="1"/>
  <c r="E102" i="1"/>
  <c r="F102" i="1" s="1"/>
  <c r="G102" i="1" s="1"/>
  <c r="J103" i="1" s="1"/>
  <c r="Q102" i="1"/>
  <c r="E103" i="1"/>
  <c r="F103" i="1" s="1"/>
  <c r="G103" i="1" s="1"/>
  <c r="J104" i="1" s="1"/>
  <c r="Q103" i="1"/>
  <c r="E104" i="1"/>
  <c r="F104" i="1" s="1"/>
  <c r="G104" i="1" s="1"/>
  <c r="J105" i="1" s="1"/>
  <c r="Q104" i="1"/>
  <c r="E105" i="1"/>
  <c r="F105" i="1" s="1"/>
  <c r="G105" i="1" s="1"/>
  <c r="K106" i="1" s="1"/>
  <c r="Q105" i="1"/>
  <c r="E106" i="1"/>
  <c r="F106" i="1" s="1"/>
  <c r="G106" i="1" s="1"/>
  <c r="K107" i="1" s="1"/>
  <c r="Q106" i="1"/>
  <c r="E107" i="1"/>
  <c r="F107" i="1" s="1"/>
  <c r="G107" i="1" s="1"/>
  <c r="K108" i="1" s="1"/>
  <c r="Q107" i="1"/>
  <c r="E108" i="1"/>
  <c r="F108" i="1" s="1"/>
  <c r="G108" i="1" s="1"/>
  <c r="K109" i="1" s="1"/>
  <c r="Q108" i="1"/>
  <c r="E109" i="1"/>
  <c r="F109" i="1" s="1"/>
  <c r="G109" i="1" s="1"/>
  <c r="N110" i="1" s="1"/>
  <c r="Q109" i="1"/>
  <c r="E110" i="1"/>
  <c r="F110" i="1" s="1"/>
  <c r="G110" i="1" s="1"/>
  <c r="K111" i="1" s="1"/>
  <c r="Q110" i="1"/>
  <c r="E111" i="1"/>
  <c r="F111" i="1"/>
  <c r="G111" i="1" s="1"/>
  <c r="K112" i="1" s="1"/>
  <c r="Q111" i="1"/>
  <c r="E112" i="1"/>
  <c r="F112" i="1" s="1"/>
  <c r="G112" i="1" s="1"/>
  <c r="K113" i="1" s="1"/>
  <c r="Q112" i="1"/>
  <c r="E113" i="1"/>
  <c r="F113" i="1" s="1"/>
  <c r="G113" i="1" s="1"/>
  <c r="K114" i="1" s="1"/>
  <c r="Q113" i="1"/>
  <c r="E114" i="1"/>
  <c r="F114" i="1"/>
  <c r="G114" i="1" s="1"/>
  <c r="K115" i="1" s="1"/>
  <c r="Q114" i="1"/>
  <c r="E115" i="1"/>
  <c r="F115" i="1"/>
  <c r="G115" i="1" s="1"/>
  <c r="J116" i="1" s="1"/>
  <c r="Q115" i="1"/>
  <c r="E116" i="1"/>
  <c r="F116" i="1" s="1"/>
  <c r="G116" i="1" s="1"/>
  <c r="J117" i="1" s="1"/>
  <c r="Q116" i="1"/>
  <c r="E117" i="1"/>
  <c r="F117" i="1" s="1"/>
  <c r="G117" i="1" s="1"/>
  <c r="J118" i="1" s="1"/>
  <c r="Q117" i="1"/>
  <c r="E118" i="1"/>
  <c r="F118" i="1" s="1"/>
  <c r="G118" i="1" s="1"/>
  <c r="J119" i="1" s="1"/>
  <c r="Q118" i="1"/>
  <c r="E119" i="1"/>
  <c r="F119" i="1" s="1"/>
  <c r="G119" i="1" s="1"/>
  <c r="J120" i="1" s="1"/>
  <c r="Q119" i="1"/>
  <c r="E120" i="1"/>
  <c r="F120" i="1" s="1"/>
  <c r="G120" i="1" s="1"/>
  <c r="J121" i="1" s="1"/>
  <c r="Q120" i="1"/>
  <c r="E121" i="1"/>
  <c r="F121" i="1"/>
  <c r="G121" i="1" s="1"/>
  <c r="J122" i="1" s="1"/>
  <c r="Q121" i="1"/>
  <c r="E122" i="1"/>
  <c r="F122" i="1" s="1"/>
  <c r="G122" i="1" s="1"/>
  <c r="J123" i="1" s="1"/>
  <c r="Q122" i="1"/>
  <c r="E123" i="1"/>
  <c r="F123" i="1"/>
  <c r="G123" i="1" s="1"/>
  <c r="J124" i="1" s="1"/>
  <c r="Q123" i="1"/>
  <c r="E124" i="1"/>
  <c r="F124" i="1" s="1"/>
  <c r="G124" i="1" s="1"/>
  <c r="J125" i="1" s="1"/>
  <c r="Q124" i="1"/>
  <c r="E125" i="1"/>
  <c r="F125" i="1" s="1"/>
  <c r="G125" i="1" s="1"/>
  <c r="J126" i="1" s="1"/>
  <c r="Q125" i="1"/>
  <c r="E126" i="1"/>
  <c r="F126" i="1" s="1"/>
  <c r="G126" i="1" s="1"/>
  <c r="J127" i="1" s="1"/>
  <c r="Q126" i="1"/>
  <c r="E127" i="1"/>
  <c r="F127" i="1" s="1"/>
  <c r="G127" i="1" s="1"/>
  <c r="J128" i="1" s="1"/>
  <c r="Q127" i="1"/>
  <c r="E128" i="1"/>
  <c r="F128" i="1" s="1"/>
  <c r="G128" i="1" s="1"/>
  <c r="J129" i="1" s="1"/>
  <c r="Q128" i="1"/>
  <c r="E129" i="1"/>
  <c r="F129" i="1"/>
  <c r="G129" i="1" s="1"/>
  <c r="K130" i="1" s="1"/>
  <c r="Q129" i="1"/>
  <c r="E130" i="1"/>
  <c r="F130" i="1" s="1"/>
  <c r="G130" i="1" s="1"/>
  <c r="K131" i="1" s="1"/>
  <c r="Q130" i="1"/>
  <c r="E131" i="1"/>
  <c r="F131" i="1" s="1"/>
  <c r="G131" i="1" s="1"/>
  <c r="K132" i="1" s="1"/>
  <c r="Q131" i="1"/>
  <c r="E132" i="1"/>
  <c r="F132" i="1" s="1"/>
  <c r="G132" i="1" s="1"/>
  <c r="K133" i="1" s="1"/>
  <c r="Q132" i="1"/>
  <c r="E133" i="1"/>
  <c r="F133" i="1" s="1"/>
  <c r="G133" i="1" s="1"/>
  <c r="K134" i="1" s="1"/>
  <c r="Q133" i="1"/>
  <c r="E134" i="1"/>
  <c r="F134" i="1" s="1"/>
  <c r="G134" i="1" s="1"/>
  <c r="K135" i="1" s="1"/>
  <c r="Q134" i="1"/>
  <c r="E135" i="1"/>
  <c r="F135" i="1" s="1"/>
  <c r="G135" i="1" s="1"/>
  <c r="K136" i="1" s="1"/>
  <c r="Q135" i="1"/>
  <c r="E136" i="1"/>
  <c r="F136" i="1" s="1"/>
  <c r="G136" i="1" s="1"/>
  <c r="K137" i="1" s="1"/>
  <c r="Q136" i="1"/>
  <c r="E137" i="1"/>
  <c r="F137" i="1" s="1"/>
  <c r="G137" i="1" s="1"/>
  <c r="K138" i="1" s="1"/>
  <c r="Q137" i="1"/>
  <c r="E138" i="1"/>
  <c r="F138" i="1"/>
  <c r="G138" i="1" s="1"/>
  <c r="K139" i="1" s="1"/>
  <c r="Q138" i="1"/>
  <c r="E139" i="1"/>
  <c r="F139" i="1"/>
  <c r="G139" i="1" s="1"/>
  <c r="K140" i="1" s="1"/>
  <c r="Q139" i="1"/>
  <c r="E140" i="1"/>
  <c r="F140" i="1" s="1"/>
  <c r="G140" i="1" s="1"/>
  <c r="K141" i="1" s="1"/>
  <c r="Q140" i="1"/>
  <c r="E141" i="1"/>
  <c r="F141" i="1" s="1"/>
  <c r="G141" i="1" s="1"/>
  <c r="K142" i="1" s="1"/>
  <c r="Q141" i="1"/>
  <c r="E142" i="1"/>
  <c r="F142" i="1" s="1"/>
  <c r="G142" i="1" s="1"/>
  <c r="K143" i="1" s="1"/>
  <c r="Q142" i="1"/>
  <c r="E143" i="1"/>
  <c r="F143" i="1" s="1"/>
  <c r="G143" i="1" s="1"/>
  <c r="K144" i="1" s="1"/>
  <c r="Q143" i="1"/>
  <c r="E144" i="1"/>
  <c r="F144" i="1" s="1"/>
  <c r="G144" i="1" s="1"/>
  <c r="K145" i="1" s="1"/>
  <c r="Q144" i="1"/>
  <c r="E145" i="1"/>
  <c r="F145" i="1"/>
  <c r="G145" i="1" s="1"/>
  <c r="K146" i="1" s="1"/>
  <c r="Q145" i="1"/>
  <c r="E146" i="1"/>
  <c r="F146" i="1" s="1"/>
  <c r="G146" i="1" s="1"/>
  <c r="K147" i="1" s="1"/>
  <c r="Q146" i="1"/>
  <c r="E147" i="1"/>
  <c r="F147" i="1" s="1"/>
  <c r="G147" i="1" s="1"/>
  <c r="Q147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E19" i="2"/>
  <c r="G19" i="2"/>
  <c r="H19" i="2"/>
  <c r="B19" i="2"/>
  <c r="A20" i="2"/>
  <c r="B20" i="2"/>
  <c r="D20" i="2"/>
  <c r="G20" i="2"/>
  <c r="C20" i="2"/>
  <c r="H20" i="2"/>
  <c r="A21" i="2"/>
  <c r="C21" i="2"/>
  <c r="E21" i="2"/>
  <c r="D21" i="2"/>
  <c r="G21" i="2"/>
  <c r="H21" i="2"/>
  <c r="B21" i="2"/>
  <c r="A22" i="2"/>
  <c r="C22" i="2"/>
  <c r="E22" i="2"/>
  <c r="D22" i="2"/>
  <c r="G22" i="2"/>
  <c r="H22" i="2"/>
  <c r="B22" i="2"/>
  <c r="A23" i="2"/>
  <c r="D23" i="2"/>
  <c r="G23" i="2"/>
  <c r="C23" i="2"/>
  <c r="E23" i="2"/>
  <c r="H23" i="2"/>
  <c r="B23" i="2"/>
  <c r="A24" i="2"/>
  <c r="B24" i="2"/>
  <c r="D24" i="2"/>
  <c r="E24" i="2"/>
  <c r="G24" i="2"/>
  <c r="C24" i="2"/>
  <c r="H24" i="2"/>
  <c r="A25" i="2"/>
  <c r="C25" i="2"/>
  <c r="E25" i="2"/>
  <c r="D25" i="2"/>
  <c r="G25" i="2"/>
  <c r="H25" i="2"/>
  <c r="B25" i="2"/>
  <c r="A26" i="2"/>
  <c r="D26" i="2"/>
  <c r="G26" i="2"/>
  <c r="C26" i="2"/>
  <c r="E26" i="2"/>
  <c r="H26" i="2"/>
  <c r="B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B29" i="2"/>
  <c r="C29" i="2"/>
  <c r="E29" i="2"/>
  <c r="D29" i="2"/>
  <c r="G29" i="2"/>
  <c r="H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E32" i="2"/>
  <c r="H32" i="2"/>
  <c r="A33" i="2"/>
  <c r="D33" i="2"/>
  <c r="G33" i="2"/>
  <c r="C33" i="2"/>
  <c r="H33" i="2"/>
  <c r="B33" i="2"/>
  <c r="A34" i="2"/>
  <c r="B34" i="2"/>
  <c r="D34" i="2"/>
  <c r="G34" i="2"/>
  <c r="C34" i="2"/>
  <c r="E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E38" i="2"/>
  <c r="H38" i="2"/>
  <c r="B38" i="2"/>
  <c r="A39" i="2"/>
  <c r="D39" i="2"/>
  <c r="E39" i="2"/>
  <c r="G39" i="2"/>
  <c r="C39" i="2"/>
  <c r="H39" i="2"/>
  <c r="B39" i="2"/>
  <c r="A40" i="2"/>
  <c r="B40" i="2"/>
  <c r="D40" i="2"/>
  <c r="G40" i="2"/>
  <c r="C40" i="2"/>
  <c r="E40" i="2"/>
  <c r="H40" i="2"/>
  <c r="A41" i="2"/>
  <c r="D41" i="2"/>
  <c r="G41" i="2"/>
  <c r="C41" i="2"/>
  <c r="E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D44" i="2"/>
  <c r="G44" i="2"/>
  <c r="C44" i="2"/>
  <c r="E44" i="2"/>
  <c r="H44" i="2"/>
  <c r="A45" i="2"/>
  <c r="B45" i="2"/>
  <c r="C45" i="2"/>
  <c r="D45" i="2"/>
  <c r="G45" i="2"/>
  <c r="H45" i="2"/>
  <c r="A46" i="2"/>
  <c r="D46" i="2"/>
  <c r="G46" i="2"/>
  <c r="C46" i="2"/>
  <c r="E46" i="2"/>
  <c r="H46" i="2"/>
  <c r="B46" i="2"/>
  <c r="A47" i="2"/>
  <c r="D47" i="2"/>
  <c r="E47" i="2"/>
  <c r="G47" i="2"/>
  <c r="C47" i="2"/>
  <c r="H47" i="2"/>
  <c r="B47" i="2"/>
  <c r="A48" i="2"/>
  <c r="B48" i="2"/>
  <c r="D48" i="2"/>
  <c r="G48" i="2"/>
  <c r="C48" i="2"/>
  <c r="E48" i="2"/>
  <c r="H48" i="2"/>
  <c r="A49" i="2"/>
  <c r="D49" i="2"/>
  <c r="G49" i="2"/>
  <c r="C49" i="2"/>
  <c r="H49" i="2"/>
  <c r="B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D54" i="2"/>
  <c r="G54" i="2"/>
  <c r="C54" i="2"/>
  <c r="E54" i="2"/>
  <c r="H54" i="2"/>
  <c r="B54" i="2"/>
  <c r="A55" i="2"/>
  <c r="D55" i="2"/>
  <c r="E55" i="2"/>
  <c r="G55" i="2"/>
  <c r="C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B58" i="2"/>
  <c r="D58" i="2"/>
  <c r="F58" i="2"/>
  <c r="G58" i="2"/>
  <c r="C58" i="2"/>
  <c r="H58" i="2"/>
  <c r="A59" i="2"/>
  <c r="F59" i="2"/>
  <c r="D59" i="2"/>
  <c r="G59" i="2"/>
  <c r="C59" i="2"/>
  <c r="H59" i="2"/>
  <c r="B59" i="2"/>
  <c r="A60" i="2"/>
  <c r="D60" i="2"/>
  <c r="F60" i="2"/>
  <c r="G60" i="2"/>
  <c r="C60" i="2"/>
  <c r="E60" i="2"/>
  <c r="H60" i="2"/>
  <c r="B60" i="2"/>
  <c r="A61" i="2"/>
  <c r="C61" i="2"/>
  <c r="E61" i="2"/>
  <c r="F61" i="2"/>
  <c r="D61" i="2"/>
  <c r="G61" i="2"/>
  <c r="H61" i="2"/>
  <c r="B61" i="2"/>
  <c r="A62" i="2"/>
  <c r="B62" i="2"/>
  <c r="F62" i="2"/>
  <c r="D62" i="2"/>
  <c r="G62" i="2"/>
  <c r="C62" i="2"/>
  <c r="E62" i="2"/>
  <c r="H62" i="2"/>
  <c r="A63" i="2"/>
  <c r="B63" i="2"/>
  <c r="D63" i="2"/>
  <c r="G63" i="2"/>
  <c r="C63" i="2"/>
  <c r="E63" i="2"/>
  <c r="H63" i="2"/>
  <c r="A64" i="2"/>
  <c r="C64" i="2"/>
  <c r="D64" i="2"/>
  <c r="G64" i="2"/>
  <c r="H64" i="2"/>
  <c r="B64" i="2"/>
  <c r="A65" i="2"/>
  <c r="C65" i="2"/>
  <c r="E65" i="2"/>
  <c r="D65" i="2"/>
  <c r="G65" i="2"/>
  <c r="H65" i="2"/>
  <c r="B65" i="2"/>
  <c r="A66" i="2"/>
  <c r="C66" i="2"/>
  <c r="D66" i="2"/>
  <c r="E66" i="2"/>
  <c r="G66" i="2"/>
  <c r="H66" i="2"/>
  <c r="B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C69" i="2"/>
  <c r="D69" i="2"/>
  <c r="G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E71" i="2"/>
  <c r="H71" i="2"/>
  <c r="A72" i="2"/>
  <c r="C72" i="2"/>
  <c r="E72" i="2"/>
  <c r="D72" i="2"/>
  <c r="G72" i="2"/>
  <c r="H72" i="2"/>
  <c r="B72" i="2"/>
  <c r="A73" i="2"/>
  <c r="C73" i="2"/>
  <c r="E73" i="2"/>
  <c r="D73" i="2"/>
  <c r="G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C78" i="2"/>
  <c r="D78" i="2"/>
  <c r="E78" i="2"/>
  <c r="G78" i="2"/>
  <c r="H78" i="2"/>
  <c r="B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E81" i="2"/>
  <c r="D81" i="2"/>
  <c r="G81" i="2"/>
  <c r="H81" i="2"/>
  <c r="B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C84" i="2"/>
  <c r="E84" i="2"/>
  <c r="D84" i="2"/>
  <c r="G84" i="2"/>
  <c r="H84" i="2"/>
  <c r="B84" i="2"/>
  <c r="A85" i="2"/>
  <c r="C85" i="2"/>
  <c r="E85" i="2"/>
  <c r="D85" i="2"/>
  <c r="G85" i="2"/>
  <c r="H85" i="2"/>
  <c r="B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C89" i="2"/>
  <c r="E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E91" i="2"/>
  <c r="H91" i="2"/>
  <c r="A92" i="2"/>
  <c r="C92" i="2"/>
  <c r="E92" i="2"/>
  <c r="D92" i="2"/>
  <c r="G92" i="2"/>
  <c r="H92" i="2"/>
  <c r="B92" i="2"/>
  <c r="A93" i="2"/>
  <c r="C93" i="2"/>
  <c r="D93" i="2"/>
  <c r="G93" i="2"/>
  <c r="H93" i="2"/>
  <c r="B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C98" i="2"/>
  <c r="D98" i="2"/>
  <c r="E98" i="2"/>
  <c r="G98" i="2"/>
  <c r="H98" i="2"/>
  <c r="B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A101" i="2"/>
  <c r="C101" i="2"/>
  <c r="D101" i="2"/>
  <c r="G101" i="2"/>
  <c r="H101" i="2"/>
  <c r="B101" i="2"/>
  <c r="A102" i="2"/>
  <c r="C102" i="2"/>
  <c r="D102" i="2"/>
  <c r="E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C105" i="2"/>
  <c r="E105" i="2"/>
  <c r="D105" i="2"/>
  <c r="G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C109" i="2"/>
  <c r="E109" i="2"/>
  <c r="D109" i="2"/>
  <c r="G109" i="2"/>
  <c r="H109" i="2"/>
  <c r="B109" i="2"/>
  <c r="A110" i="2"/>
  <c r="C110" i="2"/>
  <c r="D110" i="2"/>
  <c r="E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C113" i="2"/>
  <c r="D113" i="2"/>
  <c r="G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E116" i="2"/>
  <c r="D116" i="2"/>
  <c r="G116" i="2"/>
  <c r="H116" i="2"/>
  <c r="B116" i="2"/>
  <c r="E101" i="2" l="1"/>
  <c r="E93" i="2"/>
  <c r="E77" i="2"/>
  <c r="E69" i="2"/>
  <c r="E13" i="2"/>
  <c r="F55" i="1"/>
  <c r="G55" i="1" s="1"/>
  <c r="E45" i="2"/>
  <c r="E37" i="2"/>
  <c r="E14" i="2"/>
  <c r="F90" i="1"/>
  <c r="G90" i="1" s="1"/>
  <c r="K91" i="1" s="1"/>
  <c r="F70" i="1"/>
  <c r="G70" i="1" s="1"/>
  <c r="F64" i="1"/>
  <c r="G64" i="1" s="1"/>
  <c r="I65" i="1" s="1"/>
  <c r="F48" i="1"/>
  <c r="G48" i="1" s="1"/>
  <c r="I49" i="1" s="1"/>
  <c r="F45" i="1"/>
  <c r="G45" i="1" s="1"/>
  <c r="I46" i="1" s="1"/>
  <c r="E83" i="2"/>
  <c r="E106" i="2"/>
  <c r="E97" i="2"/>
  <c r="E82" i="2"/>
  <c r="E56" i="2"/>
  <c r="E42" i="2"/>
  <c r="E31" i="2"/>
  <c r="E80" i="2"/>
  <c r="E114" i="2"/>
  <c r="E49" i="2"/>
  <c r="E18" i="2"/>
  <c r="E113" i="2"/>
  <c r="E59" i="2"/>
  <c r="E20" i="2"/>
  <c r="E64" i="2"/>
  <c r="F29" i="1"/>
  <c r="G29" i="1" s="1"/>
  <c r="I30" i="1" s="1"/>
  <c r="K25" i="1"/>
  <c r="I26" i="1"/>
  <c r="J70" i="1"/>
  <c r="K71" i="1"/>
  <c r="C12" i="1"/>
  <c r="C11" i="1"/>
  <c r="O137" i="1" l="1"/>
  <c r="O74" i="1"/>
  <c r="O59" i="1"/>
  <c r="O62" i="1"/>
  <c r="O143" i="1"/>
  <c r="O127" i="1"/>
  <c r="O102" i="1"/>
  <c r="O119" i="1"/>
  <c r="O22" i="1"/>
  <c r="O37" i="1"/>
  <c r="O50" i="1"/>
  <c r="O69" i="1"/>
  <c r="O82" i="1"/>
  <c r="O110" i="1"/>
  <c r="O99" i="1"/>
  <c r="O108" i="1"/>
  <c r="O60" i="1"/>
  <c r="O39" i="1"/>
  <c r="O71" i="1"/>
  <c r="O114" i="1"/>
  <c r="O138" i="1"/>
  <c r="O41" i="1"/>
  <c r="O73" i="1"/>
  <c r="O107" i="1"/>
  <c r="O53" i="1"/>
  <c r="O109" i="1"/>
  <c r="O65" i="1"/>
  <c r="O135" i="1"/>
  <c r="O45" i="1"/>
  <c r="O35" i="1"/>
  <c r="O80" i="1"/>
  <c r="O122" i="1"/>
  <c r="O139" i="1"/>
  <c r="O47" i="1"/>
  <c r="O93" i="1"/>
  <c r="O64" i="1"/>
  <c r="O81" i="1"/>
  <c r="O104" i="1"/>
  <c r="O121" i="1"/>
  <c r="O142" i="1"/>
  <c r="O52" i="1"/>
  <c r="O86" i="1"/>
  <c r="O103" i="1"/>
  <c r="O123" i="1"/>
  <c r="O54" i="1"/>
  <c r="O118" i="1"/>
  <c r="O76" i="1"/>
  <c r="O72" i="1"/>
  <c r="O146" i="1"/>
  <c r="O120" i="1"/>
  <c r="O117" i="1"/>
  <c r="O67" i="1"/>
  <c r="O30" i="1"/>
  <c r="O79" i="1"/>
  <c r="O83" i="1"/>
  <c r="O66" i="1"/>
  <c r="O85" i="1"/>
  <c r="O144" i="1"/>
  <c r="O130" i="1"/>
  <c r="O88" i="1"/>
  <c r="O128" i="1"/>
  <c r="O42" i="1"/>
  <c r="O46" i="1"/>
  <c r="O57" i="1"/>
  <c r="O25" i="1"/>
  <c r="O100" i="1"/>
  <c r="O48" i="1"/>
  <c r="O44" i="1"/>
  <c r="O32" i="1"/>
  <c r="O49" i="1"/>
  <c r="O87" i="1"/>
  <c r="O68" i="1"/>
  <c r="O89" i="1"/>
  <c r="O27" i="1"/>
  <c r="O92" i="1"/>
  <c r="O28" i="1"/>
  <c r="O145" i="1"/>
  <c r="O43" i="1"/>
  <c r="O56" i="1"/>
  <c r="O75" i="1"/>
  <c r="O90" i="1"/>
  <c r="O95" i="1"/>
  <c r="O96" i="1"/>
  <c r="O63" i="1"/>
  <c r="O116" i="1"/>
  <c r="O21" i="1"/>
  <c r="O129" i="1"/>
  <c r="O34" i="1"/>
  <c r="O51" i="1"/>
  <c r="O91" i="1"/>
  <c r="O70" i="1"/>
  <c r="O125" i="1"/>
  <c r="O94" i="1"/>
  <c r="O124" i="1"/>
  <c r="O126" i="1"/>
  <c r="O26" i="1"/>
  <c r="O77" i="1"/>
  <c r="O58" i="1"/>
  <c r="O141" i="1"/>
  <c r="O61" i="1"/>
  <c r="O140" i="1"/>
  <c r="O112" i="1"/>
  <c r="O113" i="1"/>
  <c r="O101" i="1"/>
  <c r="O78" i="1"/>
  <c r="O131" i="1"/>
  <c r="O36" i="1"/>
  <c r="O136" i="1"/>
  <c r="O132" i="1"/>
  <c r="O23" i="1"/>
  <c r="O105" i="1"/>
  <c r="O133" i="1"/>
  <c r="O38" i="1"/>
  <c r="O55" i="1"/>
  <c r="O24" i="1"/>
  <c r="O106" i="1"/>
  <c r="O134" i="1"/>
  <c r="O98" i="1"/>
  <c r="O115" i="1"/>
  <c r="O31" i="1"/>
  <c r="O33" i="1"/>
  <c r="O84" i="1"/>
  <c r="O40" i="1"/>
  <c r="O111" i="1"/>
  <c r="O147" i="1"/>
  <c r="O97" i="1"/>
  <c r="C16" i="1"/>
  <c r="D18" i="1" s="1"/>
  <c r="I56" i="1"/>
  <c r="O29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<sst xmlns="http://schemas.openxmlformats.org/spreadsheetml/2006/main" count="1091" uniqueCount="393">
  <si>
    <t>IP Peg / GSC 1716-1815</t>
  </si>
  <si>
    <t>System Type:</t>
  </si>
  <si>
    <t>UG+E</t>
  </si>
  <si>
    <t>GCVS 4 Eph.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</si>
  <si>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</si>
  <si>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</si>
  <si>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</si>
  <si>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</si>
  <si>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</si>
  <si>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</si>
  <si>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</si>
  <si>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</si>
  <si>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</si>
  <si>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</si>
  <si>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</si>
  <si>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</si>
  <si>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</si>
  <si>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</si>
  <si>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</si>
  <si>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</si>
  <si>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</si>
  <si>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</si>
  <si>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</si>
  <si>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</si>
  <si>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</si>
  <si>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</si>
  <si>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</si>
  <si>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</si>
  <si>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</si>
  <si>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</si>
  <si>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</si>
  <si>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</si>
  <si>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</si>
  <si>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</si>
  <si>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</si>
  <si>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</si>
  <si>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</si>
  <si>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</si>
  <si>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</si>
  <si>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</si>
  <si>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</si>
  <si>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</si>
  <si>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</si>
  <si>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AAVSO #6</t>
  </si>
  <si>
    <t>IBVS 4872</t>
  </si>
  <si>
    <t>BAVM 131 </t>
  </si>
  <si>
    <t>I</t>
  </si>
  <si>
    <t>IBVS 5657</t>
  </si>
  <si>
    <t>VSB 44 </t>
  </si>
  <si>
    <t>VSB 45 </t>
  </si>
  <si>
    <t> AOEB 12 </t>
  </si>
  <si>
    <t>VSB 46 </t>
  </si>
  <si>
    <t>JAVSO..36..171</t>
  </si>
  <si>
    <t>IBVS 5917</t>
  </si>
  <si>
    <t>IBVS 6230</t>
  </si>
  <si>
    <t>IBVS 5984</t>
  </si>
  <si>
    <t>BAVM 225 </t>
  </si>
  <si>
    <t>II</t>
  </si>
  <si>
    <t>OEJV 0160</t>
  </si>
  <si>
    <t>IBVS 6118</t>
  </si>
  <si>
    <t>IBVS 6196</t>
  </si>
  <si>
    <t>OEJV 0210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</si>
  <si>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</si>
  <si>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</si>
  <si>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</si>
  <si>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</si>
  <si>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</si>
  <si>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</si>
  <si>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</si>
  <si>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2449966.7162 </t>
  </si>
  <si>
    <t> 06.09.1995 05:11 </t>
  </si>
  <si>
    <t> -0.0151 </t>
  </si>
  <si>
    <t>C </t>
  </si>
  <si>
    <t>ns</t>
  </si>
  <si>
    <t> R.Zissell </t>
  </si>
  <si>
    <t> AOEB 6 </t>
  </si>
  <si>
    <t>2449967.6662 </t>
  </si>
  <si>
    <t> 07.09.1995 03:59 </t>
  </si>
  <si>
    <t> -0.0143 </t>
  </si>
  <si>
    <t>2449971.6202 </t>
  </si>
  <si>
    <t> 11.09.1995 02:53 </t>
  </si>
  <si>
    <t> -0.0155 </t>
  </si>
  <si>
    <t>2449975.5764 </t>
  </si>
  <si>
    <t> 15.09.1995 01:50 </t>
  </si>
  <si>
    <t> -0.0144 </t>
  </si>
  <si>
    <t>2450003.5796 </t>
  </si>
  <si>
    <t> 13.10.1995 01:54 </t>
  </si>
  <si>
    <t> -0.0136 </t>
  </si>
  <si>
    <t>2450261.7724 </t>
  </si>
  <si>
    <t> 27.06.1996 06:32 </t>
  </si>
  <si>
    <t> -0.0125 </t>
  </si>
  <si>
    <t>2450292.7818 </t>
  </si>
  <si>
    <t> 28.07.1996 06:45 </t>
  </si>
  <si>
    <t> -0.0114 </t>
  </si>
  <si>
    <t>2450302.7486 </t>
  </si>
  <si>
    <t> 07.08.1996 05:57 </t>
  </si>
  <si>
    <t> -0.0116 </t>
  </si>
  <si>
    <t>2450317.6188 </t>
  </si>
  <si>
    <t> 22.08.1996 02:51 </t>
  </si>
  <si>
    <t> -0.0127 </t>
  </si>
  <si>
    <t>2450330.7487 </t>
  </si>
  <si>
    <t> 04.09.1996 05:58 </t>
  </si>
  <si>
    <t> -0.0139 </t>
  </si>
  <si>
    <t>2450345.7795 </t>
  </si>
  <si>
    <t> 19.09.1996 06:42 </t>
  </si>
  <si>
    <t> -0.0126 </t>
  </si>
  <si>
    <t>2450346.7289 </t>
  </si>
  <si>
    <t> 20.09.1996 05:29 </t>
  </si>
  <si>
    <t>2450347.6771 </t>
  </si>
  <si>
    <t> 21.09.1996 04:15 </t>
  </si>
  <si>
    <t> -0.0135 </t>
  </si>
  <si>
    <t>2450348.6254 </t>
  </si>
  <si>
    <t> 22.09.1996 03:00 </t>
  </si>
  <si>
    <t>2450350.6855 </t>
  </si>
  <si>
    <t> 24.09.1996 04:27 </t>
  </si>
  <si>
    <t> -0.0110 </t>
  </si>
  <si>
    <t>2450371.5674 </t>
  </si>
  <si>
    <t> 15.10.1996 01:37 </t>
  </si>
  <si>
    <t> -0.0122 </t>
  </si>
  <si>
    <t>2450382.6419 </t>
  </si>
  <si>
    <t> 26.10.1996 03:24 </t>
  </si>
  <si>
    <t> -0.0121 </t>
  </si>
  <si>
    <t>2450404.6322 </t>
  </si>
  <si>
    <t> 17.11.1996 03:10 </t>
  </si>
  <si>
    <t> -0.0124 </t>
  </si>
  <si>
    <t>2450415.5463 </t>
  </si>
  <si>
    <t> 28.11.1996 01:06 </t>
  </si>
  <si>
    <t> -0.0145 </t>
  </si>
  <si>
    <t>2450417.6039 </t>
  </si>
  <si>
    <t> 30.11.1996 02:29 </t>
  </si>
  <si>
    <t>2450420.6093 </t>
  </si>
  <si>
    <t> 03.12.1996 02:37 </t>
  </si>
  <si>
    <t> -0.0141 </t>
  </si>
  <si>
    <t>2450421.5585 </t>
  </si>
  <si>
    <t> 04.12.1996 01:24 </t>
  </si>
  <si>
    <t>2450426.6220 </t>
  </si>
  <si>
    <t> 09.12.1996 02:55 </t>
  </si>
  <si>
    <t> -0.0132 </t>
  </si>
  <si>
    <t>2450427.5711 </t>
  </si>
  <si>
    <t> 10.12.1996 01:42 </t>
  </si>
  <si>
    <t> -0.0134 </t>
  </si>
  <si>
    <t>2450449.5620 </t>
  </si>
  <si>
    <t> 01.01.1997 01:29 </t>
  </si>
  <si>
    <t> -0.0131 </t>
  </si>
  <si>
    <t>2450457.4712 </t>
  </si>
  <si>
    <t> 08.01.1997 23:18 </t>
  </si>
  <si>
    <t>2450609.8307 </t>
  </si>
  <si>
    <t> 10.06.1997 07:56 </t>
  </si>
  <si>
    <t> -0.0067 </t>
  </si>
  <si>
    <t>2450626.7576 </t>
  </si>
  <si>
    <t> 27.06.1997 06:10 </t>
  </si>
  <si>
    <t> -0.0078 </t>
  </si>
  <si>
    <t>2450655.7069 </t>
  </si>
  <si>
    <t> 26.07.1997 04:57 </t>
  </si>
  <si>
    <t> -0.0102 </t>
  </si>
  <si>
    <t>2450670.7364 </t>
  </si>
  <si>
    <t> 10.08.1997 05:40 </t>
  </si>
  <si>
    <t>2450679.7543 </t>
  </si>
  <si>
    <t> 19.08.1997 06:06 </t>
  </si>
  <si>
    <t> -0.0100 </t>
  </si>
  <si>
    <t>2450715.6639 </t>
  </si>
  <si>
    <t> 24.09.1997 03:56 </t>
  </si>
  <si>
    <t>2450828.4700 </t>
  </si>
  <si>
    <t> 14.01.1998 23:16 </t>
  </si>
  <si>
    <t> -0.0077 </t>
  </si>
  <si>
    <t>2450846.5013 </t>
  </si>
  <si>
    <t> 02.02.1998 00:01 </t>
  </si>
  <si>
    <t> -0.0118 </t>
  </si>
  <si>
    <t>2451122.7278 </t>
  </si>
  <si>
    <t> 05.11.1998 05:28 </t>
  </si>
  <si>
    <t>2451467.6174 </t>
  </si>
  <si>
    <t> 16.10.1999 02:49 </t>
  </si>
  <si>
    <t> -0.0113 </t>
  </si>
  <si>
    <t>2451473.6290 </t>
  </si>
  <si>
    <t> 22.10.1999 03:05 </t>
  </si>
  <si>
    <t> -0.0115 </t>
  </si>
  <si>
    <t> L.Cook </t>
  </si>
  <si>
    <t>2451473.7868 </t>
  </si>
  <si>
    <t> 22.10.1999 06:52 </t>
  </si>
  <si>
    <t> -0.0119 </t>
  </si>
  <si>
    <t>2451475.6872 </t>
  </si>
  <si>
    <t> 24.10.1999 04:29 </t>
  </si>
  <si>
    <t>2451475.8456 </t>
  </si>
  <si>
    <t> 24.10.1999 08:17 </t>
  </si>
  <si>
    <t> -0.0098 </t>
  </si>
  <si>
    <t>2451482.6483 </t>
  </si>
  <si>
    <t> 31.10.1999 03:33 </t>
  </si>
  <si>
    <t> -0.0099 </t>
  </si>
  <si>
    <t>2451482.8067 </t>
  </si>
  <si>
    <t> 31.10.1999 07:21 </t>
  </si>
  <si>
    <t> -0.0097 </t>
  </si>
  <si>
    <t>2451508.595 </t>
  </si>
  <si>
    <t> 26.11.1999 02:16 </t>
  </si>
  <si>
    <t> -0.009 </t>
  </si>
  <si>
    <t>2451508.754 </t>
  </si>
  <si>
    <t> 26.11.1999 06:05 </t>
  </si>
  <si>
    <t> -0.008 </t>
  </si>
  <si>
    <t>2453283.3498 </t>
  </si>
  <si>
    <t> 04.10.2004 20:23 </t>
  </si>
  <si>
    <t> -0.0056 </t>
  </si>
  <si>
    <t>E </t>
  </si>
  <si>
    <t>o</t>
  </si>
  <si>
    <t> H.Jungbluth </t>
  </si>
  <si>
    <t>BAVM 173 </t>
  </si>
  <si>
    <t>2453283.5078 </t>
  </si>
  <si>
    <t> 05.10.2004 00:11 </t>
  </si>
  <si>
    <t> -0.0058 </t>
  </si>
  <si>
    <t>2453284.2987 </t>
  </si>
  <si>
    <t> 05.10.2004 19:10 </t>
  </si>
  <si>
    <t> -0.0059 </t>
  </si>
  <si>
    <t>2454413.4146 </t>
  </si>
  <si>
    <t> 08.11.2007 21:57 </t>
  </si>
  <si>
    <t> -0.0040 </t>
  </si>
  <si>
    <t> F.Salvaggio </t>
  </si>
  <si>
    <t>JAAVSO 36(2);171 </t>
  </si>
  <si>
    <t>2454413.415 </t>
  </si>
  <si>
    <t> -0.004 </t>
  </si>
  <si>
    <t> G.Marino et al. </t>
  </si>
  <si>
    <t>IBVS 5917 </t>
  </si>
  <si>
    <t>2455419.4472 </t>
  </si>
  <si>
    <t> 10.08.2010 22:43 </t>
  </si>
  <si>
    <t> -0.0014 </t>
  </si>
  <si>
    <t> G.Flechsig </t>
  </si>
  <si>
    <t>BAVM 215 </t>
  </si>
  <si>
    <t>2455420.3963 </t>
  </si>
  <si>
    <t> 11.08.2010 21:30 </t>
  </si>
  <si>
    <t> -0.0015 </t>
  </si>
  <si>
    <t>2455478.3004 </t>
  </si>
  <si>
    <t> 08.10.2010 19:12 </t>
  </si>
  <si>
    <t> -0.0007 </t>
  </si>
  <si>
    <t> U.Schmidt </t>
  </si>
  <si>
    <t>2455478.3782 </t>
  </si>
  <si>
    <t> 08.10.2010 21:04 </t>
  </si>
  <si>
    <t> -0.0020 </t>
  </si>
  <si>
    <t>2455478.4568 </t>
  </si>
  <si>
    <t> 08.10.2010 22:57 </t>
  </si>
  <si>
    <t> -0.0025 </t>
  </si>
  <si>
    <t>2455480.5171 </t>
  </si>
  <si>
    <t> 11.10.2010 00:24 </t>
  </si>
  <si>
    <t> 0.0011 </t>
  </si>
  <si>
    <t>2455481.3072 </t>
  </si>
  <si>
    <t> 11.10.2010 19:22 </t>
  </si>
  <si>
    <t> 0.0002 </t>
  </si>
  <si>
    <t>2455481.4668 </t>
  </si>
  <si>
    <t> 11.10.2010 23:12 </t>
  </si>
  <si>
    <t> 0.0016 </t>
  </si>
  <si>
    <t>2455484.3129 </t>
  </si>
  <si>
    <t> 14.10.2010 19:30 </t>
  </si>
  <si>
    <t> -0.0000 </t>
  </si>
  <si>
    <t>2455499.3415 </t>
  </si>
  <si>
    <t> 29.10.2010 20:11 </t>
  </si>
  <si>
    <t> -0.0010 </t>
  </si>
  <si>
    <t>2455502.3482 </t>
  </si>
  <si>
    <t> 01.11.2010 20:21 </t>
  </si>
  <si>
    <t> -0.0002 </t>
  </si>
  <si>
    <t>2455502.3502 </t>
  </si>
  <si>
    <t> 01.11.2010 20:24 </t>
  </si>
  <si>
    <t> 0.0018 </t>
  </si>
  <si>
    <t>2455503.3062 </t>
  </si>
  <si>
    <t> 02.11.2010 19:20 </t>
  </si>
  <si>
    <t> 0.0086 </t>
  </si>
  <si>
    <t>2455851.43199 </t>
  </si>
  <si>
    <t> 16.10.2011 22:22 </t>
  </si>
  <si>
    <t> 0.00276 </t>
  </si>
  <si>
    <t> K.Honkova </t>
  </si>
  <si>
    <t>OEJV 0160 </t>
  </si>
  <si>
    <t>2456539.3867 </t>
  </si>
  <si>
    <t> 03.09.2013 21:16 </t>
  </si>
  <si>
    <t> 0.0000 </t>
  </si>
  <si>
    <t>BAVM 234 </t>
  </si>
  <si>
    <t>2456539.4757 </t>
  </si>
  <si>
    <t> 03.09.2013 23:25 </t>
  </si>
  <si>
    <t> 0.0099 </t>
  </si>
  <si>
    <t>2456539.5437 </t>
  </si>
  <si>
    <t> 04.09.2013 01:02 </t>
  </si>
  <si>
    <t> -0.0012 </t>
  </si>
  <si>
    <t>2456539.6283 </t>
  </si>
  <si>
    <t> 04.09.2013 03:04 </t>
  </si>
  <si>
    <t> 0.0043 </t>
  </si>
  <si>
    <t>2456541.4438 </t>
  </si>
  <si>
    <t> 05.09.2013 22:39 </t>
  </si>
  <si>
    <t> 0.0004 </t>
  </si>
  <si>
    <t>2456541.5984 </t>
  </si>
  <si>
    <t> 06.09.2013 02:21 </t>
  </si>
  <si>
    <t> -0.0032 </t>
  </si>
  <si>
    <t>2456559.3222 </t>
  </si>
  <si>
    <t> 23.09.2013 19:43 </t>
  </si>
  <si>
    <t>2456559.4121 </t>
  </si>
  <si>
    <t> 23.09.2013 21:53 </t>
  </si>
  <si>
    <t> 0.0124 </t>
  </si>
  <si>
    <t>2456559.4792 </t>
  </si>
  <si>
    <t> 23.09.2013 23:30 </t>
  </si>
  <si>
    <t>2456567.4751 </t>
  </si>
  <si>
    <t> 01.10.2013 23:24 </t>
  </si>
  <si>
    <t> 0.0069 </t>
  </si>
  <si>
    <t>2456567.5477 </t>
  </si>
  <si>
    <t> 02.10.2013 01:08 </t>
  </si>
  <si>
    <t>2456588.2705 </t>
  </si>
  <si>
    <t> 22.10.2013 18:29 </t>
  </si>
  <si>
    <t> -0.0017 </t>
  </si>
  <si>
    <t>2456629.2473 </t>
  </si>
  <si>
    <t> 02.12.2013 17:56 </t>
  </si>
  <si>
    <t>2456644.2775 </t>
  </si>
  <si>
    <t> 17.12.2013 18:39 </t>
  </si>
  <si>
    <t> 0.0005 </t>
  </si>
  <si>
    <t>2451467.302 </t>
  </si>
  <si>
    <t> 15.10.1999 19:14 </t>
  </si>
  <si>
    <t> -0.010 </t>
  </si>
  <si>
    <t>V </t>
  </si>
  <si>
    <t> D.Scharnhorst </t>
  </si>
  <si>
    <t>2453569.2281 </t>
  </si>
  <si>
    <t> 17.07.2005 17:28 </t>
  </si>
  <si>
    <t> -0.0050 </t>
  </si>
  <si>
    <t>?</t>
  </si>
  <si>
    <t> Maehara </t>
  </si>
  <si>
    <t>2453942.1201 </t>
  </si>
  <si>
    <t> 25.07.2006 14:52 </t>
  </si>
  <si>
    <t> -0.0038 </t>
  </si>
  <si>
    <t> K.Nagai et al. </t>
  </si>
  <si>
    <t>2453942.2778 </t>
  </si>
  <si>
    <t> 25.07.2006 18:40 </t>
  </si>
  <si>
    <t> -0.0043 </t>
  </si>
  <si>
    <t>2453944.1764 </t>
  </si>
  <si>
    <t> 27.07.2006 16:14 </t>
  </si>
  <si>
    <t> -0.0041 </t>
  </si>
  <si>
    <t>2453945.1279 </t>
  </si>
  <si>
    <t> 28.07.2006 15:04 </t>
  </si>
  <si>
    <t> -0.0019 </t>
  </si>
  <si>
    <t>2453945.2855 </t>
  </si>
  <si>
    <t> 28.07.2006 18:51 </t>
  </si>
  <si>
    <t>2453946.2345 </t>
  </si>
  <si>
    <t> 29.07.2006 17:37 </t>
  </si>
  <si>
    <t> -0.0027 </t>
  </si>
  <si>
    <t>2453950.1908 </t>
  </si>
  <si>
    <t> 02.08.2006 16:34 </t>
  </si>
  <si>
    <t> -0.0016 </t>
  </si>
  <si>
    <t>2453951.1401 </t>
  </si>
  <si>
    <t> 03.08.2006 15:21 </t>
  </si>
  <si>
    <t>2453952.2483 </t>
  </si>
  <si>
    <t> 04.08.2006 17:57 </t>
  </si>
  <si>
    <t>2453954.1460 </t>
  </si>
  <si>
    <t> 06.08.2006 15:30 </t>
  </si>
  <si>
    <t>2453957.1533 </t>
  </si>
  <si>
    <t> 09.08.2006 15:40 </t>
  </si>
  <si>
    <t> -0.0001 </t>
  </si>
  <si>
    <t>2453972.1811 </t>
  </si>
  <si>
    <t> 24.08.2006 16:20 </t>
  </si>
  <si>
    <t> -0.0018 </t>
  </si>
  <si>
    <t>2453999.391 </t>
  </si>
  <si>
    <t> 20.09.2006 21:23 </t>
  </si>
  <si>
    <t> -0.003 </t>
  </si>
  <si>
    <t> F.Gobet </t>
  </si>
  <si>
    <t>2454309.1580 </t>
  </si>
  <si>
    <t> 27.07.2007 15:47 </t>
  </si>
  <si>
    <t> -0.0031 </t>
  </si>
  <si>
    <t> K.Nakajima </t>
  </si>
  <si>
    <t>2454310.2651 </t>
  </si>
  <si>
    <t> 28.07.2007 18:21 </t>
  </si>
  <si>
    <t> -0.0034 </t>
  </si>
  <si>
    <t>2454313.1130 </t>
  </si>
  <si>
    <t> 31.07.2007 14:42 </t>
  </si>
  <si>
    <t>2454334.1572 </t>
  </si>
  <si>
    <t> 21.08.2007 15:46 </t>
  </si>
  <si>
    <t> -0.0004 </t>
  </si>
  <si>
    <t>2454335.2623 </t>
  </si>
  <si>
    <t> 22.08.2007 18:17 </t>
  </si>
  <si>
    <t>2455835.3722 </t>
  </si>
  <si>
    <t> 30.09.2011 20:55 </t>
  </si>
  <si>
    <t> 0.0008 </t>
  </si>
  <si>
    <t> L.Pagel </t>
  </si>
  <si>
    <t>2455850.3988 </t>
  </si>
  <si>
    <t> 15.10.2011 21:34 </t>
  </si>
  <si>
    <t> -0.0021 </t>
  </si>
  <si>
    <t>2455850.4730 </t>
  </si>
  <si>
    <t> 15.10.2011 23:21 </t>
  </si>
  <si>
    <t> -0.0070 </t>
  </si>
  <si>
    <t>2455850.5581 </t>
  </si>
  <si>
    <t> 16.10.2011 01:23 </t>
  </si>
  <si>
    <t>2455858.3980 </t>
  </si>
  <si>
    <t> 23.10.2011 21:33 </t>
  </si>
  <si>
    <t> 0.0077 </t>
  </si>
  <si>
    <t>2455858.4687 </t>
  </si>
  <si>
    <t> 23.10.2011 23:14 </t>
  </si>
  <si>
    <t>2455861.3219 </t>
  </si>
  <si>
    <t> 26.10.2011 19:43 </t>
  </si>
  <si>
    <t> 0.0048 </t>
  </si>
  <si>
    <t>2455878.2460 </t>
  </si>
  <si>
    <t> 12.11.2011 17:54 </t>
  </si>
  <si>
    <t> 0.0009 </t>
  </si>
  <si>
    <t>2455887.2627 </t>
  </si>
  <si>
    <t> 21.11.2011 18:18 </t>
  </si>
  <si>
    <t>BAD?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</si>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</sst>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0.0000"/>
    <numFmt numFmtId="168" formatCode="dd/mm/yyyy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2"/>
      <name val="Arial Unicode MS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7" applyFont="1" applyAlignment="1">
      <alignment horizontal="left" vertical="center" wrapText="1"/>
    </xf>
    <xf numFmtId="0" fontId="12" fillId="0" borderId="0" xfId="7" applyFont="1" applyAlignment="1">
      <alignment horizontal="center" vertical="center" wrapText="1"/>
    </xf>
    <xf numFmtId="0" fontId="12" fillId="0" borderId="0" xfId="7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1" fillId="2" borderId="10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right" vertical="top" wrapText="1"/>
    </xf>
    <xf numFmtId="0" fontId="16" fillId="2" borderId="10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66" fontId="0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Peg - O-C Diagr.</a:t>
            </a:r>
          </a:p>
        </c:rich>
      </c:tx>
      <c:layout>
        <c:manualLayout>
          <c:xMode val="edge"/>
          <c:yMode val="edge"/>
          <c:x val="0.3747984006038017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938339290787"/>
          <c:y val="0.13854166666666667"/>
          <c:w val="0.81852518031368859"/>
          <c:h val="0.63645833333333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Active!$H$21:$H$1460</c:f>
              <c:numCache>
                <c:formatCode>General</c:formatCode>
                <c:ptCount val="144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1-45C0-9CA0-9690D5D3A28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Active!$I$21:$I$1460</c:f>
              <c:numCache>
                <c:formatCode>General</c:formatCode>
                <c:ptCount val="1440"/>
                <c:pt idx="2">
                  <c:v>-1.0993600008077919E-3</c:v>
                </c:pt>
                <c:pt idx="3">
                  <c:v>-3.3590000384720042E-4</c:v>
                </c:pt>
                <c:pt idx="5">
                  <c:v>1.8139987514587119E-4</c:v>
                </c:pt>
                <c:pt idx="6">
                  <c:v>-4.4039999920642003E-4</c:v>
                </c:pt>
                <c:pt idx="7">
                  <c:v>2.8166999982204288E-4</c:v>
                </c:pt>
                <c:pt idx="8">
                  <c:v>7.4278999818488955E-4</c:v>
                </c:pt>
                <c:pt idx="9">
                  <c:v>1.7491499966126867E-3</c:v>
                </c:pt>
                <c:pt idx="10">
                  <c:v>1.5654800008633174E-3</c:v>
                </c:pt>
                <c:pt idx="11">
                  <c:v>3.9301999640883878E-4</c:v>
                </c:pt>
                <c:pt idx="12">
                  <c:v>-8.1245000183116645E-4</c:v>
                </c:pt>
                <c:pt idx="13">
                  <c:v>4.0899999294197187E-4</c:v>
                </c:pt>
                <c:pt idx="14">
                  <c:v>5.7245999778388068E-4</c:v>
                </c:pt>
                <c:pt idx="15">
                  <c:v>-4.6408000343944877E-4</c:v>
                </c:pt>
                <c:pt idx="16">
                  <c:v>-1.4006199999130331E-3</c:v>
                </c:pt>
                <c:pt idx="17">
                  <c:v>2.0202099985908717E-3</c:v>
                </c:pt>
                <c:pt idx="18">
                  <c:v>7.1632999606663361E-4</c:v>
                </c:pt>
                <c:pt idx="19">
                  <c:v>7.9003000428201631E-4</c:v>
                </c:pt>
                <c:pt idx="20">
                  <c:v>4.4352000259095803E-4</c:v>
                </c:pt>
                <c:pt idx="21">
                  <c:v>-1.6766900007496588E-3</c:v>
                </c:pt>
                <c:pt idx="22">
                  <c:v>-7.5585999729810283E-4</c:v>
                </c:pt>
                <c:pt idx="23">
                  <c:v>-1.2715700067928992E-3</c:v>
                </c:pt>
                <c:pt idx="24">
                  <c:v>-1.3081100041745231E-3</c:v>
                </c:pt>
                <c:pt idx="25">
                  <c:v>-4.0299000102095306E-4</c:v>
                </c:pt>
                <c:pt idx="26">
                  <c:v>-5.3953000315232202E-4</c:v>
                </c:pt>
                <c:pt idx="27">
                  <c:v>-2.8604000544873998E-4</c:v>
                </c:pt>
                <c:pt idx="28">
                  <c:v>-1.3905399973737076E-3</c:v>
                </c:pt>
                <c:pt idx="29">
                  <c:v>5.6447899987688288E-3</c:v>
                </c:pt>
                <c:pt idx="30">
                  <c:v>4.4931599986739457E-3</c:v>
                </c:pt>
                <c:pt idx="31">
                  <c:v>2.078689998597838E-3</c:v>
                </c:pt>
                <c:pt idx="32">
                  <c:v>2.0001400043838657E-3</c:v>
                </c:pt>
                <c:pt idx="33">
                  <c:v>2.1530099984374829E-3</c:v>
                </c:pt>
                <c:pt idx="34">
                  <c:v>-1.0294200037606061E-3</c:v>
                </c:pt>
                <c:pt idx="35">
                  <c:v>4.1284100007032976E-3</c:v>
                </c:pt>
                <c:pt idx="36">
                  <c:v>-6.584999937331304E-5</c:v>
                </c:pt>
                <c:pt idx="37">
                  <c:v>-1.3989900035085157E-3</c:v>
                </c:pt>
                <c:pt idx="38">
                  <c:v>-6.3009996665641665E-5</c:v>
                </c:pt>
                <c:pt idx="39">
                  <c:v>-1.075189997209236E-3</c:v>
                </c:pt>
                <c:pt idx="40">
                  <c:v>-1.3066100000287406E-3</c:v>
                </c:pt>
                <c:pt idx="41">
                  <c:v>-1.7127000028267503E-3</c:v>
                </c:pt>
                <c:pt idx="42">
                  <c:v>2.1421999554149806E-4</c:v>
                </c:pt>
                <c:pt idx="43">
                  <c:v>4.0812999941408634E-4</c:v>
                </c:pt>
                <c:pt idx="44">
                  <c:v>2.4626000231364742E-4</c:v>
                </c:pt>
                <c:pt idx="45">
                  <c:v>4.4016999891027808E-4</c:v>
                </c:pt>
                <c:pt idx="46">
                  <c:v>1.1474999992060475E-3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1-45C0-9CA0-9690D5D3A28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Active!$J$21:$J$1460</c:f>
              <c:numCache>
                <c:formatCode>General</c:formatCode>
                <c:ptCount val="1440"/>
                <c:pt idx="47">
                  <c:v>2.9880000511184335E-5</c:v>
                </c:pt>
                <c:pt idx="48">
                  <c:v>-1.7621000006329268E-4</c:v>
                </c:pt>
                <c:pt idx="49">
                  <c:v>-3.0666000384371728E-4</c:v>
                </c:pt>
                <c:pt idx="72">
                  <c:v>-2.1425000159069896E-4</c:v>
                </c:pt>
                <c:pt idx="73">
                  <c:v>-1.1973000000580214E-3</c:v>
                </c:pt>
                <c:pt idx="74">
                  <c:v>-1.3338400021893904E-3</c:v>
                </c:pt>
                <c:pt idx="75">
                  <c:v>-6.6278000304009765E-4</c:v>
                </c:pt>
                <c:pt idx="76">
                  <c:v>-1.9658250021166168E-3</c:v>
                </c:pt>
                <c:pt idx="77">
                  <c:v>-2.468869999574963E-3</c:v>
                </c:pt>
                <c:pt idx="78">
                  <c:v>1.1519599938765168E-3</c:v>
                </c:pt>
                <c:pt idx="79">
                  <c:v>2.2151000302983448E-4</c:v>
                </c:pt>
                <c:pt idx="80">
                  <c:v>1.6154199984157458E-3</c:v>
                </c:pt>
                <c:pt idx="81">
                  <c:v>5.799993232358247E-6</c:v>
                </c:pt>
                <c:pt idx="82">
                  <c:v>-9.7275000007357448E-4</c:v>
                </c:pt>
                <c:pt idx="83">
                  <c:v>-1.8845999875338748E-4</c:v>
                </c:pt>
                <c:pt idx="84">
                  <c:v>1.8115400016540661E-3</c:v>
                </c:pt>
                <c:pt idx="95">
                  <c:v>-1.1054300048272125E-3</c:v>
                </c:pt>
                <c:pt idx="96">
                  <c:v>-2.6084099954459816E-3</c:v>
                </c:pt>
                <c:pt idx="97">
                  <c:v>7.2885449990280904E-3</c:v>
                </c:pt>
                <c:pt idx="98">
                  <c:v>-3.8144999998621643E-3</c:v>
                </c:pt>
                <c:pt idx="99">
                  <c:v>1.6824549966258928E-3</c:v>
                </c:pt>
                <c:pt idx="100">
                  <c:v>-2.1875800011912361E-3</c:v>
                </c:pt>
                <c:pt idx="101">
                  <c:v>-5.7936699959100224E-3</c:v>
                </c:pt>
                <c:pt idx="102">
                  <c:v>-1.0757499985629693E-3</c:v>
                </c:pt>
                <c:pt idx="103">
                  <c:v>9.7212050022790208E-3</c:v>
                </c:pt>
                <c:pt idx="104">
                  <c:v>-2.2818400029791519E-3</c:v>
                </c:pt>
                <c:pt idx="105">
                  <c:v>4.2106149994651787E-3</c:v>
                </c:pt>
                <c:pt idx="106">
                  <c:v>-2.2924299992155284E-3</c:v>
                </c:pt>
                <c:pt idx="107">
                  <c:v>-4.4902200024807826E-3</c:v>
                </c:pt>
                <c:pt idx="108">
                  <c:v>-3.0675300004077144E-3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1-45C0-9CA0-9690D5D3A28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Active!$K$21:$K$1460</c:f>
              <c:numCache>
                <c:formatCode>General</c:formatCode>
                <c:ptCount val="1440"/>
                <c:pt idx="4">
                  <c:v>1.8139987514587119E-4</c:v>
                </c:pt>
                <c:pt idx="50">
                  <c:v>-3.0666000384371728E-4</c:v>
                </c:pt>
                <c:pt idx="51">
                  <c:v>-7.4750001658685505E-5</c:v>
                </c:pt>
                <c:pt idx="52">
                  <c:v>1.7112000205088407E-4</c:v>
                </c:pt>
                <c:pt idx="53">
                  <c:v>-3.3496999822091311E-4</c:v>
                </c:pt>
                <c:pt idx="54">
                  <c:v>-2.0805000531254336E-4</c:v>
                </c:pt>
                <c:pt idx="55">
                  <c:v>2.0554099974106066E-3</c:v>
                </c:pt>
                <c:pt idx="56">
                  <c:v>1.4493199996650219E-3</c:v>
                </c:pt>
                <c:pt idx="57">
                  <c:v>1.2127800000598654E-3</c:v>
                </c:pt>
                <c:pt idx="58">
                  <c:v>2.3605299938935786E-3</c:v>
                </c:pt>
                <c:pt idx="59">
                  <c:v>2.4239899939857423E-3</c:v>
                </c:pt>
                <c:pt idx="60">
                  <c:v>3.1813599998713471E-3</c:v>
                </c:pt>
                <c:pt idx="61">
                  <c:v>2.408280000963714E-3</c:v>
                </c:pt>
                <c:pt idx="62">
                  <c:v>3.7925699944025837E-3</c:v>
                </c:pt>
                <c:pt idx="63">
                  <c:v>2.014019999478478E-3</c:v>
                </c:pt>
                <c:pt idx="64">
                  <c:v>4.6654000470880419E-4</c:v>
                </c:pt>
                <c:pt idx="65">
                  <c:v>-5.7680001191329211E-5</c:v>
                </c:pt>
                <c:pt idx="66">
                  <c:v>-4.0031000389717519E-4</c:v>
                </c:pt>
                <c:pt idx="67">
                  <c:v>-2.0993000362068415E-4</c:v>
                </c:pt>
                <c:pt idx="68">
                  <c:v>2.5801000010687858E-3</c:v>
                </c:pt>
                <c:pt idx="69">
                  <c:v>2.3746999795548618E-4</c:v>
                </c:pt>
                <c:pt idx="70">
                  <c:v>-1.2709900038316846E-3</c:v>
                </c:pt>
                <c:pt idx="71">
                  <c:v>-8.709899993846193E-4</c:v>
                </c:pt>
                <c:pt idx="85">
                  <c:v>8.5749999998370185E-3</c:v>
                </c:pt>
                <c:pt idx="86">
                  <c:v>-7.909999112598598E-6</c:v>
                </c:pt>
                <c:pt idx="87">
                  <c:v>-2.9864600001019426E-3</c:v>
                </c:pt>
                <c:pt idx="88">
                  <c:v>-7.8895050028222613E-3</c:v>
                </c:pt>
                <c:pt idx="90">
                  <c:v>1.8639549962244928E-3</c:v>
                </c:pt>
                <c:pt idx="91">
                  <c:v>6.8059949990129098E-3</c:v>
                </c:pt>
                <c:pt idx="92">
                  <c:v>-1.5970500026014633E-3</c:v>
                </c:pt>
                <c:pt idx="93">
                  <c:v>3.8933300020289607E-3</c:v>
                </c:pt>
                <c:pt idx="94">
                  <c:v>-5.8300000091549009E-5</c:v>
                </c:pt>
                <c:pt idx="109">
                  <c:v>-2.4460800050292164E-3</c:v>
                </c:pt>
                <c:pt idx="110">
                  <c:v>1.196829995024018E-3</c:v>
                </c:pt>
                <c:pt idx="111">
                  <c:v>2.7937850027228706E-3</c:v>
                </c:pt>
                <c:pt idx="112">
                  <c:v>-1.5541999891865999E-4</c:v>
                </c:pt>
                <c:pt idx="113">
                  <c:v>-7.45846499921754E-3</c:v>
                </c:pt>
                <c:pt idx="114">
                  <c:v>-2.0615100002032705E-3</c:v>
                </c:pt>
                <c:pt idx="115">
                  <c:v>-5.7645550041343085E-3</c:v>
                </c:pt>
                <c:pt idx="116">
                  <c:v>1.3923299993621185E-3</c:v>
                </c:pt>
                <c:pt idx="117">
                  <c:v>1.892849977593869E-4</c:v>
                </c:pt>
                <c:pt idx="118">
                  <c:v>-1.8137599981855601E-3</c:v>
                </c:pt>
                <c:pt idx="119">
                  <c:v>3.1831949963816442E-3</c:v>
                </c:pt>
                <c:pt idx="120">
                  <c:v>-9.3334999837679788E-4</c:v>
                </c:pt>
                <c:pt idx="121">
                  <c:v>-2.013100020121783E-4</c:v>
                </c:pt>
                <c:pt idx="122">
                  <c:v>1.307299971813336E-4</c:v>
                </c:pt>
                <c:pt idx="123">
                  <c:v>4.5218000013846904E-4</c:v>
                </c:pt>
                <c:pt idx="124">
                  <c:v>-2.7151600006618537E-3</c:v>
                </c:pt>
                <c:pt idx="125">
                  <c:v>-2.2924700024304911E-3</c:v>
                </c:pt>
                <c:pt idx="126">
                  <c:v>-2.6717000509961508E-3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1-45C0-9CA0-9690D5D3A28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Active!$L$21:$L$1460</c:f>
              <c:numCache>
                <c:formatCode>General</c:formatCode>
                <c:ptCount val="1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1-45C0-9CA0-9690D5D3A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Active!$M$21:$M$1460</c:f>
              <c:numCache>
                <c:formatCode>General</c:formatCode>
                <c:ptCount val="1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1-45C0-9CA0-9690D5D3A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Active!$N$21:$N$1460</c:f>
              <c:numCache>
                <c:formatCode>General</c:formatCode>
                <c:ptCount val="1440"/>
                <c:pt idx="89">
                  <c:v>-1.8925499971373938E-3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1-45C0-9CA0-9690D5D3A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Active!$F$21:$F$1460</c:f>
              <c:numCache>
                <c:formatCode>General</c:formatCode>
                <c:ptCount val="1440"/>
                <c:pt idx="0">
                  <c:v>0</c:v>
                </c:pt>
                <c:pt idx="1">
                  <c:v>27504</c:v>
                </c:pt>
                <c:pt idx="2">
                  <c:v>27510</c:v>
                </c:pt>
                <c:pt idx="3">
                  <c:v>27535</c:v>
                </c:pt>
                <c:pt idx="4">
                  <c:v>27540</c:v>
                </c:pt>
                <c:pt idx="5">
                  <c:v>27560</c:v>
                </c:pt>
                <c:pt idx="6">
                  <c:v>27737</c:v>
                </c:pt>
                <c:pt idx="7">
                  <c:v>29369</c:v>
                </c:pt>
                <c:pt idx="8">
                  <c:v>29565</c:v>
                </c:pt>
                <c:pt idx="9">
                  <c:v>29628</c:v>
                </c:pt>
                <c:pt idx="10">
                  <c:v>29722</c:v>
                </c:pt>
                <c:pt idx="11">
                  <c:v>29805</c:v>
                </c:pt>
                <c:pt idx="12">
                  <c:v>29900</c:v>
                </c:pt>
                <c:pt idx="13">
                  <c:v>29906</c:v>
                </c:pt>
                <c:pt idx="14">
                  <c:v>29912</c:v>
                </c:pt>
                <c:pt idx="15">
                  <c:v>29918</c:v>
                </c:pt>
                <c:pt idx="16">
                  <c:v>29931</c:v>
                </c:pt>
                <c:pt idx="17">
                  <c:v>30063</c:v>
                </c:pt>
                <c:pt idx="18">
                  <c:v>30133</c:v>
                </c:pt>
                <c:pt idx="19">
                  <c:v>30272</c:v>
                </c:pt>
                <c:pt idx="20">
                  <c:v>30341</c:v>
                </c:pt>
                <c:pt idx="21">
                  <c:v>30354</c:v>
                </c:pt>
                <c:pt idx="22">
                  <c:v>30373</c:v>
                </c:pt>
                <c:pt idx="23">
                  <c:v>30379</c:v>
                </c:pt>
                <c:pt idx="24">
                  <c:v>30411</c:v>
                </c:pt>
                <c:pt idx="25">
                  <c:v>30417</c:v>
                </c:pt>
                <c:pt idx="26">
                  <c:v>30556</c:v>
                </c:pt>
                <c:pt idx="27">
                  <c:v>30606</c:v>
                </c:pt>
                <c:pt idx="28">
                  <c:v>31569</c:v>
                </c:pt>
                <c:pt idx="29">
                  <c:v>31676</c:v>
                </c:pt>
                <c:pt idx="30">
                  <c:v>31859</c:v>
                </c:pt>
                <c:pt idx="31">
                  <c:v>31954</c:v>
                </c:pt>
                <c:pt idx="32">
                  <c:v>32011</c:v>
                </c:pt>
                <c:pt idx="33">
                  <c:v>32238</c:v>
                </c:pt>
                <c:pt idx="34">
                  <c:v>32951</c:v>
                </c:pt>
                <c:pt idx="35">
                  <c:v>33065</c:v>
                </c:pt>
                <c:pt idx="36">
                  <c:v>34811</c:v>
                </c:pt>
                <c:pt idx="37">
                  <c:v>36989</c:v>
                </c:pt>
                <c:pt idx="38">
                  <c:v>36991</c:v>
                </c:pt>
                <c:pt idx="39">
                  <c:v>37029</c:v>
                </c:pt>
                <c:pt idx="40">
                  <c:v>37030</c:v>
                </c:pt>
                <c:pt idx="41">
                  <c:v>37042</c:v>
                </c:pt>
                <c:pt idx="42">
                  <c:v>37043</c:v>
                </c:pt>
                <c:pt idx="43">
                  <c:v>37086</c:v>
                </c:pt>
                <c:pt idx="44">
                  <c:v>37087</c:v>
                </c:pt>
                <c:pt idx="45">
                  <c:v>37250</c:v>
                </c:pt>
                <c:pt idx="46">
                  <c:v>37251</c:v>
                </c:pt>
                <c:pt idx="47">
                  <c:v>48468</c:v>
                </c:pt>
                <c:pt idx="48">
                  <c:v>48469</c:v>
                </c:pt>
                <c:pt idx="49">
                  <c:v>48474</c:v>
                </c:pt>
                <c:pt idx="50">
                  <c:v>50275</c:v>
                </c:pt>
                <c:pt idx="51">
                  <c:v>52632</c:v>
                </c:pt>
                <c:pt idx="52">
                  <c:v>52633</c:v>
                </c:pt>
                <c:pt idx="53">
                  <c:v>52645</c:v>
                </c:pt>
                <c:pt idx="54">
                  <c:v>52651</c:v>
                </c:pt>
                <c:pt idx="55">
                  <c:v>52652</c:v>
                </c:pt>
                <c:pt idx="56">
                  <c:v>52658</c:v>
                </c:pt>
                <c:pt idx="57">
                  <c:v>52683</c:v>
                </c:pt>
                <c:pt idx="58">
                  <c:v>52689</c:v>
                </c:pt>
                <c:pt idx="59">
                  <c:v>52696</c:v>
                </c:pt>
                <c:pt idx="60">
                  <c:v>52708</c:v>
                </c:pt>
                <c:pt idx="61">
                  <c:v>52727</c:v>
                </c:pt>
                <c:pt idx="62">
                  <c:v>52822</c:v>
                </c:pt>
                <c:pt idx="63">
                  <c:v>52994</c:v>
                </c:pt>
                <c:pt idx="64">
                  <c:v>54952</c:v>
                </c:pt>
                <c:pt idx="65">
                  <c:v>54959</c:v>
                </c:pt>
                <c:pt idx="66">
                  <c:v>54977</c:v>
                </c:pt>
                <c:pt idx="67">
                  <c:v>55110</c:v>
                </c:pt>
                <c:pt idx="68">
                  <c:v>55117</c:v>
                </c:pt>
                <c:pt idx="69">
                  <c:v>55611</c:v>
                </c:pt>
                <c:pt idx="70">
                  <c:v>55611</c:v>
                </c:pt>
                <c:pt idx="71">
                  <c:v>61825</c:v>
                </c:pt>
                <c:pt idx="72">
                  <c:v>61970</c:v>
                </c:pt>
                <c:pt idx="73">
                  <c:v>61976</c:v>
                </c:pt>
                <c:pt idx="74">
                  <c:v>62342</c:v>
                </c:pt>
                <c:pt idx="75">
                  <c:v>62342.5</c:v>
                </c:pt>
                <c:pt idx="76">
                  <c:v>62343</c:v>
                </c:pt>
                <c:pt idx="77">
                  <c:v>62356</c:v>
                </c:pt>
                <c:pt idx="78">
                  <c:v>62361</c:v>
                </c:pt>
                <c:pt idx="79">
                  <c:v>62362</c:v>
                </c:pt>
                <c:pt idx="80">
                  <c:v>62380</c:v>
                </c:pt>
                <c:pt idx="81">
                  <c:v>62475</c:v>
                </c:pt>
                <c:pt idx="82">
                  <c:v>62494</c:v>
                </c:pt>
                <c:pt idx="83">
                  <c:v>62494</c:v>
                </c:pt>
                <c:pt idx="84">
                  <c:v>62500</c:v>
                </c:pt>
                <c:pt idx="85">
                  <c:v>64599</c:v>
                </c:pt>
                <c:pt idx="86">
                  <c:v>64694</c:v>
                </c:pt>
                <c:pt idx="87">
                  <c:v>64694.5</c:v>
                </c:pt>
                <c:pt idx="88">
                  <c:v>64695</c:v>
                </c:pt>
                <c:pt idx="89">
                  <c:v>64700.5</c:v>
                </c:pt>
                <c:pt idx="90">
                  <c:v>64744.5</c:v>
                </c:pt>
                <c:pt idx="91">
                  <c:v>64745</c:v>
                </c:pt>
                <c:pt idx="92">
                  <c:v>64763</c:v>
                </c:pt>
                <c:pt idx="93">
                  <c:v>64870</c:v>
                </c:pt>
                <c:pt idx="94">
                  <c:v>64927</c:v>
                </c:pt>
                <c:pt idx="95">
                  <c:v>69049</c:v>
                </c:pt>
                <c:pt idx="96">
                  <c:v>69049.5</c:v>
                </c:pt>
                <c:pt idx="97">
                  <c:v>69050</c:v>
                </c:pt>
                <c:pt idx="98">
                  <c:v>69050.5</c:v>
                </c:pt>
                <c:pt idx="99">
                  <c:v>69062</c:v>
                </c:pt>
                <c:pt idx="100">
                  <c:v>69063</c:v>
                </c:pt>
                <c:pt idx="101">
                  <c:v>69175</c:v>
                </c:pt>
                <c:pt idx="102">
                  <c:v>69175.5</c:v>
                </c:pt>
                <c:pt idx="103">
                  <c:v>69176</c:v>
                </c:pt>
                <c:pt idx="104">
                  <c:v>69226.5</c:v>
                </c:pt>
                <c:pt idx="105">
                  <c:v>69227</c:v>
                </c:pt>
                <c:pt idx="106">
                  <c:v>69358</c:v>
                </c:pt>
                <c:pt idx="107">
                  <c:v>69617</c:v>
                </c:pt>
                <c:pt idx="108">
                  <c:v>69712</c:v>
                </c:pt>
                <c:pt idx="109">
                  <c:v>73613</c:v>
                </c:pt>
                <c:pt idx="110">
                  <c:v>73613.5</c:v>
                </c:pt>
                <c:pt idx="111">
                  <c:v>73638</c:v>
                </c:pt>
                <c:pt idx="112">
                  <c:v>73638.5</c:v>
                </c:pt>
                <c:pt idx="113">
                  <c:v>73639</c:v>
                </c:pt>
                <c:pt idx="114">
                  <c:v>73639.5</c:v>
                </c:pt>
                <c:pt idx="115">
                  <c:v>73663</c:v>
                </c:pt>
                <c:pt idx="116">
                  <c:v>73663.5</c:v>
                </c:pt>
                <c:pt idx="117">
                  <c:v>73664</c:v>
                </c:pt>
                <c:pt idx="118">
                  <c:v>73664.5</c:v>
                </c:pt>
                <c:pt idx="119">
                  <c:v>73815</c:v>
                </c:pt>
                <c:pt idx="120">
                  <c:v>73859</c:v>
                </c:pt>
                <c:pt idx="121">
                  <c:v>73903</c:v>
                </c:pt>
                <c:pt idx="122">
                  <c:v>73998</c:v>
                </c:pt>
                <c:pt idx="123">
                  <c:v>74124</c:v>
                </c:pt>
                <c:pt idx="124">
                  <c:v>74383</c:v>
                </c:pt>
                <c:pt idx="125">
                  <c:v>85130</c:v>
                </c:pt>
                <c:pt idx="126">
                  <c:v>85130</c:v>
                </c:pt>
              </c:numCache>
            </c:numRef>
          </c:xVal>
          <c:yVal>
            <c:numRef>
              <c:f>Active!$O$21:$O$1460</c:f>
              <c:numCache>
                <c:formatCode>General</c:formatCode>
                <c:ptCount val="1440"/>
                <c:pt idx="0">
                  <c:v>2.9068884803926972E-3</c:v>
                </c:pt>
                <c:pt idx="1">
                  <c:v>1.5811649625584751E-3</c:v>
                </c:pt>
                <c:pt idx="2">
                  <c:v>1.5808757558573767E-3</c:v>
                </c:pt>
                <c:pt idx="3">
                  <c:v>1.5796707279361341E-3</c:v>
                </c:pt>
                <c:pt idx="4">
                  <c:v>1.5794297223518858E-3</c:v>
                </c:pt>
                <c:pt idx="5">
                  <c:v>1.5784657000148916E-3</c:v>
                </c:pt>
                <c:pt idx="6">
                  <c:v>1.5699341023324943E-3</c:v>
                </c:pt>
                <c:pt idx="7">
                  <c:v>1.4912698796337796E-3</c:v>
                </c:pt>
                <c:pt idx="8">
                  <c:v>1.4818224607312379E-3</c:v>
                </c:pt>
                <c:pt idx="9">
                  <c:v>1.4787857903697066E-3</c:v>
                </c:pt>
                <c:pt idx="10">
                  <c:v>1.4742548853858345E-3</c:v>
                </c:pt>
                <c:pt idx="11">
                  <c:v>1.4702541926873091E-3</c:v>
                </c:pt>
                <c:pt idx="12">
                  <c:v>1.4656750865865873E-3</c:v>
                </c:pt>
                <c:pt idx="13">
                  <c:v>1.4653858798854892E-3</c:v>
                </c:pt>
                <c:pt idx="14">
                  <c:v>1.465096673184391E-3</c:v>
                </c:pt>
                <c:pt idx="15">
                  <c:v>1.4648074664832928E-3</c:v>
                </c:pt>
                <c:pt idx="16">
                  <c:v>1.4641808519642466E-3</c:v>
                </c:pt>
                <c:pt idx="17">
                  <c:v>1.4578183045400859E-3</c:v>
                </c:pt>
                <c:pt idx="18">
                  <c:v>1.4544442263606067E-3</c:v>
                </c:pt>
                <c:pt idx="19">
                  <c:v>1.447744271118498E-3</c:v>
                </c:pt>
                <c:pt idx="20">
                  <c:v>1.4444183940558685E-3</c:v>
                </c:pt>
                <c:pt idx="21">
                  <c:v>1.4437917795368225E-3</c:v>
                </c:pt>
                <c:pt idx="22">
                  <c:v>1.4428759583166781E-3</c:v>
                </c:pt>
                <c:pt idx="23">
                  <c:v>1.4425867516155799E-3</c:v>
                </c:pt>
                <c:pt idx="24">
                  <c:v>1.4410443158763893E-3</c:v>
                </c:pt>
                <c:pt idx="25">
                  <c:v>1.4407551091752911E-3</c:v>
                </c:pt>
                <c:pt idx="26">
                  <c:v>1.4340551539331824E-3</c:v>
                </c:pt>
                <c:pt idx="27">
                  <c:v>1.4316450980906973E-3</c:v>
                </c:pt>
                <c:pt idx="28">
                  <c:v>1.3852274225644337E-3</c:v>
                </c:pt>
                <c:pt idx="29">
                  <c:v>1.3800699030615156E-3</c:v>
                </c:pt>
                <c:pt idx="30">
                  <c:v>1.3712490986780199E-3</c:v>
                </c:pt>
                <c:pt idx="31">
                  <c:v>1.3666699925772982E-3</c:v>
                </c:pt>
                <c:pt idx="32">
                  <c:v>1.363922528916865E-3</c:v>
                </c:pt>
                <c:pt idx="33">
                  <c:v>1.3529808753919826E-3</c:v>
                </c:pt>
                <c:pt idx="34">
                  <c:v>1.3186134790781445E-3</c:v>
                </c:pt>
                <c:pt idx="35">
                  <c:v>1.3131185517572786E-3</c:v>
                </c:pt>
                <c:pt idx="36">
                  <c:v>1.2289594017376975E-3</c:v>
                </c:pt>
                <c:pt idx="37">
                  <c:v>1.1239773692390451E-3</c:v>
                </c:pt>
                <c:pt idx="38">
                  <c:v>1.1238809670053459E-3</c:v>
                </c:pt>
                <c:pt idx="39">
                  <c:v>1.1220493245650571E-3</c:v>
                </c:pt>
                <c:pt idx="40">
                  <c:v>1.1220011234482075E-3</c:v>
                </c:pt>
                <c:pt idx="41">
                  <c:v>1.1214227100460109E-3</c:v>
                </c:pt>
                <c:pt idx="42">
                  <c:v>1.1213745089291613E-3</c:v>
                </c:pt>
                <c:pt idx="43">
                  <c:v>1.1193018609046241E-3</c:v>
                </c:pt>
                <c:pt idx="44">
                  <c:v>1.1192536597877743E-3</c:v>
                </c:pt>
                <c:pt idx="45">
                  <c:v>1.1113968777412728E-3</c:v>
                </c:pt>
                <c:pt idx="46">
                  <c:v>1.111348676624423E-3</c:v>
                </c:pt>
                <c:pt idx="47">
                  <c:v>5.7067674892130821E-4</c:v>
                </c:pt>
                <c:pt idx="48">
                  <c:v>5.7062854780445859E-4</c:v>
                </c:pt>
                <c:pt idx="49">
                  <c:v>5.7038754222021003E-4</c:v>
                </c:pt>
                <c:pt idx="50">
                  <c:v>4.8357733077389548E-4</c:v>
                </c:pt>
                <c:pt idx="51">
                  <c:v>3.6996729835914654E-4</c:v>
                </c:pt>
                <c:pt idx="52">
                  <c:v>3.6991909724229648E-4</c:v>
                </c:pt>
                <c:pt idx="53">
                  <c:v>3.6934068384010012E-4</c:v>
                </c:pt>
                <c:pt idx="54">
                  <c:v>3.6905147713900193E-4</c:v>
                </c:pt>
                <c:pt idx="55">
                  <c:v>3.6900327602215231E-4</c:v>
                </c:pt>
                <c:pt idx="56">
                  <c:v>3.6871406932105413E-4</c:v>
                </c:pt>
                <c:pt idx="57">
                  <c:v>3.6750904139981133E-4</c:v>
                </c:pt>
                <c:pt idx="58">
                  <c:v>3.6721983469871315E-4</c:v>
                </c:pt>
                <c:pt idx="59">
                  <c:v>3.6688242688076534E-4</c:v>
                </c:pt>
                <c:pt idx="60">
                  <c:v>3.6630401347856898E-4</c:v>
                </c:pt>
                <c:pt idx="61">
                  <c:v>3.653881922584248E-4</c:v>
                </c:pt>
                <c:pt idx="62">
                  <c:v>3.6080908615770306E-4</c:v>
                </c:pt>
                <c:pt idx="63">
                  <c:v>3.5251849405955413E-4</c:v>
                </c:pt>
                <c:pt idx="64">
                  <c:v>2.5814070726783633E-4</c:v>
                </c:pt>
                <c:pt idx="65">
                  <c:v>2.5780329944988809E-4</c:v>
                </c:pt>
                <c:pt idx="66">
                  <c:v>2.5693567934659354E-4</c:v>
                </c:pt>
                <c:pt idx="67">
                  <c:v>2.5052493080558302E-4</c:v>
                </c:pt>
                <c:pt idx="68">
                  <c:v>2.5018752298763521E-4</c:v>
                </c:pt>
                <c:pt idx="69">
                  <c:v>2.263761712638819E-4</c:v>
                </c:pt>
                <c:pt idx="70">
                  <c:v>2.263761712638819E-4</c:v>
                </c:pt>
                <c:pt idx="71">
                  <c:v>-7.3145568840170434E-5</c:v>
                </c:pt>
                <c:pt idx="72">
                  <c:v>-8.0134730783377323E-5</c:v>
                </c:pt>
                <c:pt idx="73">
                  <c:v>-8.0423937484475506E-5</c:v>
                </c:pt>
                <c:pt idx="74">
                  <c:v>-9.8065546251466414E-5</c:v>
                </c:pt>
                <c:pt idx="75">
                  <c:v>-9.8089646809891226E-5</c:v>
                </c:pt>
                <c:pt idx="76">
                  <c:v>-9.8113747368316472E-5</c:v>
                </c:pt>
                <c:pt idx="77">
                  <c:v>-9.8740361887362463E-5</c:v>
                </c:pt>
                <c:pt idx="78">
                  <c:v>-9.8981367471611022E-5</c:v>
                </c:pt>
                <c:pt idx="79">
                  <c:v>-9.9029568588460647E-5</c:v>
                </c:pt>
                <c:pt idx="80">
                  <c:v>-9.9897188691755196E-5</c:v>
                </c:pt>
                <c:pt idx="81">
                  <c:v>-1.0447629479247694E-4</c:v>
                </c:pt>
                <c:pt idx="82">
                  <c:v>-1.0539211601262154E-4</c:v>
                </c:pt>
                <c:pt idx="83">
                  <c:v>-1.0539211601262154E-4</c:v>
                </c:pt>
                <c:pt idx="84">
                  <c:v>-1.0568132271371973E-4</c:v>
                </c:pt>
                <c:pt idx="85">
                  <c:v>-2.0685546698124549E-4</c:v>
                </c:pt>
                <c:pt idx="86">
                  <c:v>-2.1143457308196723E-4</c:v>
                </c:pt>
                <c:pt idx="87">
                  <c:v>-2.1145867364039204E-4</c:v>
                </c:pt>
                <c:pt idx="88">
                  <c:v>-2.1148277419881685E-4</c:v>
                </c:pt>
                <c:pt idx="89">
                  <c:v>-2.1174788034149022E-4</c:v>
                </c:pt>
                <c:pt idx="90">
                  <c:v>-2.1386872948287719E-4</c:v>
                </c:pt>
                <c:pt idx="91">
                  <c:v>-2.13892830041302E-4</c:v>
                </c:pt>
                <c:pt idx="92">
                  <c:v>-2.1476045014459655E-4</c:v>
                </c:pt>
                <c:pt idx="93">
                  <c:v>-2.1991796964751509E-4</c:v>
                </c:pt>
                <c:pt idx="94">
                  <c:v>-2.2266543330794804E-4</c:v>
                </c:pt>
                <c:pt idx="95">
                  <c:v>-4.2135043696242243E-4</c:v>
                </c:pt>
                <c:pt idx="96">
                  <c:v>-4.2137453752084724E-4</c:v>
                </c:pt>
                <c:pt idx="97">
                  <c:v>-4.2139863807927206E-4</c:v>
                </c:pt>
                <c:pt idx="98">
                  <c:v>-4.2142273863769687E-4</c:v>
                </c:pt>
                <c:pt idx="99">
                  <c:v>-4.2197705148146842E-4</c:v>
                </c:pt>
                <c:pt idx="100">
                  <c:v>-4.2202525259831805E-4</c:v>
                </c:pt>
                <c:pt idx="101">
                  <c:v>-4.2742377768548471E-4</c:v>
                </c:pt>
                <c:pt idx="102">
                  <c:v>-4.2744787824390996E-4</c:v>
                </c:pt>
                <c:pt idx="103">
                  <c:v>-4.2747197880233477E-4</c:v>
                </c:pt>
                <c:pt idx="104">
                  <c:v>-4.2990613520324473E-4</c:v>
                </c:pt>
                <c:pt idx="105">
                  <c:v>-4.2993023576166954E-4</c:v>
                </c:pt>
                <c:pt idx="106">
                  <c:v>-4.3624458206898038E-4</c:v>
                </c:pt>
                <c:pt idx="107">
                  <c:v>-4.4872867133305362E-4</c:v>
                </c:pt>
                <c:pt idx="108">
                  <c:v>-4.5330777743377536E-4</c:v>
                </c:pt>
                <c:pt idx="109">
                  <c:v>-6.4134033426446529E-4</c:v>
                </c:pt>
                <c:pt idx="110">
                  <c:v>-6.413644348228901E-4</c:v>
                </c:pt>
                <c:pt idx="111">
                  <c:v>-6.4254536218570808E-4</c:v>
                </c:pt>
                <c:pt idx="112">
                  <c:v>-6.425694627441329E-4</c:v>
                </c:pt>
                <c:pt idx="113">
                  <c:v>-6.4259356330255771E-4</c:v>
                </c:pt>
                <c:pt idx="114">
                  <c:v>-6.4261766386098252E-4</c:v>
                </c:pt>
                <c:pt idx="115">
                  <c:v>-6.4375039010695044E-4</c:v>
                </c:pt>
                <c:pt idx="116">
                  <c:v>-6.4377449066537525E-4</c:v>
                </c:pt>
                <c:pt idx="117">
                  <c:v>-6.4379859122380007E-4</c:v>
                </c:pt>
                <c:pt idx="118">
                  <c:v>-6.4382269178222488E-4</c:v>
                </c:pt>
                <c:pt idx="119">
                  <c:v>-6.5107695986810514E-4</c:v>
                </c:pt>
                <c:pt idx="120">
                  <c:v>-6.531978090094921E-4</c:v>
                </c:pt>
                <c:pt idx="121">
                  <c:v>-6.5531865815087907E-4</c:v>
                </c:pt>
                <c:pt idx="122">
                  <c:v>-6.5989776425160081E-4</c:v>
                </c:pt>
                <c:pt idx="123">
                  <c:v>-6.6597110497466352E-4</c:v>
                </c:pt>
                <c:pt idx="124">
                  <c:v>-6.7845519423873632E-4</c:v>
                </c:pt>
                <c:pt idx="125">
                  <c:v>-1.1964725970224914E-3</c:v>
                </c:pt>
                <c:pt idx="126">
                  <c:v>-1.1964725970224914E-3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1-45C0-9CA0-9690D5D3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43488"/>
        <c:axId val="1"/>
      </c:scatterChart>
      <c:valAx>
        <c:axId val="62924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4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3021807249861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7D7FBD-6774-FF71-B517-97B0BB5C0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15" TargetMode="External"/><Relationship Id="rId26" Type="http://schemas.openxmlformats.org/officeDocument/2006/relationships/hyperlink" Target="http://www.bav-astro.de/sfs/BAVM_link.php?BAVMnr=234" TargetMode="External"/><Relationship Id="rId39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bav-astro.de/sfs/BAVM_link.php?BAVMnr=131" TargetMode="External"/><Relationship Id="rId42" Type="http://schemas.openxmlformats.org/officeDocument/2006/relationships/hyperlink" Target="http://vsolj.cetus-net.org/no45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no45.pdf" TargetMode="External"/><Relationship Id="rId54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bav-astro.de/sfs/BAVM_link.php?BAVMnr=234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vsolj.cetus-net.org/no45.pdf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917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34" TargetMode="External"/><Relationship Id="rId44" Type="http://schemas.openxmlformats.org/officeDocument/2006/relationships/hyperlink" Target="http://vsolj.cetus-net.org/no45.pdf" TargetMode="External"/><Relationship Id="rId52" Type="http://schemas.openxmlformats.org/officeDocument/2006/relationships/hyperlink" Target="http://vsolj.cetus-net.org/no46.pdf" TargetMode="External"/><Relationship Id="rId6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bav-astro.de/sfs/BAVM_link.php?BAVMnr=215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www.bav-astro.de/sfs/BAVM_link.php?BAVMnr=234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vsolj.cetus-net.org/no45.pdf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bav-astro.de/sfs/BAVM_link.php?BAVMnr=215" TargetMode="External"/><Relationship Id="rId51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www.bav-astro.de/sfs/BAVM_link.php?BAVMnr=234" TargetMode="External"/><Relationship Id="rId33" Type="http://schemas.openxmlformats.org/officeDocument/2006/relationships/hyperlink" Target="http://www.bav-astro.de/sfs/BAVM_link.php?BAVMnr=234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solj.cetus-net.org/no45.pdf" TargetMode="External"/><Relationship Id="rId5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workbookViewId="0">
      <pane xSplit="14" ySplit="22" topLeftCell="O1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C1" s="3"/>
    </row>
    <row r="2" spans="1:6" s="48" customFormat="1" ht="12.95" customHeight="1">
      <c r="A2" s="48" t="s">
        <v>1</v>
      </c>
      <c r="B2" s="48" t="s">
        <v>2</v>
      </c>
    </row>
    <row r="3" spans="1:6" s="48" customFormat="1" ht="12.95" customHeight="1"/>
    <row r="4" spans="1:6" s="48" customFormat="1" ht="12.95" customHeight="1">
      <c r="A4" s="49" t="s">
        <v>3</v>
      </c>
      <c r="C4" s="50" t="s">
        <v>4</v>
      </c>
      <c r="D4" s="51" t="s">
        <v>4</v>
      </c>
    </row>
    <row r="5" spans="1:6" s="48" customFormat="1" ht="12.95" customHeight="1">
      <c r="A5" s="52" t="s">
        <v>5</v>
      </c>
      <c r="C5" s="53">
        <v>-9.5</v>
      </c>
      <c r="D5" s="48" t="s">
        <v>6</v>
      </c>
    </row>
    <row r="6" spans="1:6" s="48" customFormat="1" ht="12.95" customHeight="1">
      <c r="A6" s="49" t="s">
        <v>7</v>
      </c>
    </row>
    <row r="7" spans="1:6" s="48" customFormat="1" ht="12.95" customHeight="1">
      <c r="A7" s="48" t="s">
        <v>8</v>
      </c>
      <c r="C7" s="54">
        <v>45615.417000000001</v>
      </c>
      <c r="D7" s="48" t="s">
        <v>392</v>
      </c>
    </row>
    <row r="8" spans="1:6" s="48" customFormat="1" ht="12.95" customHeight="1">
      <c r="A8" s="48" t="s">
        <v>9</v>
      </c>
      <c r="C8" s="48">
        <v>0.15820608999999999</v>
      </c>
      <c r="D8" s="55" t="s">
        <v>392</v>
      </c>
    </row>
    <row r="9" spans="1:6" s="48" customFormat="1" ht="12.95" customHeight="1">
      <c r="A9" s="55" t="s">
        <v>10</v>
      </c>
      <c r="B9" s="56">
        <v>50</v>
      </c>
      <c r="C9" s="57" t="str">
        <f>"F"&amp;B9</f>
        <v>F50</v>
      </c>
      <c r="D9" s="58" t="str">
        <f>"G"&amp;B9</f>
        <v>G50</v>
      </c>
    </row>
    <row r="10" spans="1:6" s="48" customFormat="1" ht="12.95" customHeight="1">
      <c r="C10" s="59" t="s">
        <v>11</v>
      </c>
      <c r="D10" s="59" t="s">
        <v>12</v>
      </c>
    </row>
    <row r="11" spans="1:6" s="48" customFormat="1" ht="12.95" customHeight="1">
      <c r="A11" s="48" t="s">
        <v>13</v>
      </c>
      <c r="C11" s="58">
        <f ca="1">INTERCEPT(INDIRECT($D$9):G992,INDIRECT($C$9):F992)</f>
        <v>2.9068884803926972E-3</v>
      </c>
      <c r="D11" s="60"/>
    </row>
    <row r="12" spans="1:6" s="48" customFormat="1" ht="12.95" customHeight="1">
      <c r="A12" s="48" t="s">
        <v>14</v>
      </c>
      <c r="C12" s="58">
        <f ca="1">SLOPE(INDIRECT($D$9):G992,INDIRECT($C$9):F992)</f>
        <v>-4.8201116849702669E-8</v>
      </c>
      <c r="D12" s="60"/>
    </row>
    <row r="13" spans="1:6" s="48" customFormat="1" ht="12.95" customHeight="1">
      <c r="A13" s="48" t="s">
        <v>15</v>
      </c>
      <c r="C13" s="60" t="s">
        <v>16</v>
      </c>
    </row>
    <row r="14" spans="1:6" s="48" customFormat="1" ht="12.95" customHeight="1"/>
    <row r="15" spans="1:6" s="48" customFormat="1" ht="12.95" customHeight="1">
      <c r="A15" s="49" t="s">
        <v>17</v>
      </c>
      <c r="C15" s="61">
        <f ca="1">(C7+C11)+(C8+C12)*INT(MAX(F21:F3533))</f>
        <v>59083.500245227406</v>
      </c>
      <c r="E15" s="55" t="s">
        <v>18</v>
      </c>
      <c r="F15" s="53">
        <v>1</v>
      </c>
    </row>
    <row r="16" spans="1:6" s="48" customFormat="1" ht="12.95" customHeight="1">
      <c r="A16" s="49" t="s">
        <v>19</v>
      </c>
      <c r="C16" s="61">
        <f ca="1">+C8+C12</f>
        <v>0.15820604179888315</v>
      </c>
      <c r="E16" s="55" t="s">
        <v>20</v>
      </c>
      <c r="F16" s="58">
        <f ca="1">NOW()+15018.5+$C$5/24</f>
        <v>60371.75900810185</v>
      </c>
    </row>
    <row r="17" spans="1:20" s="48" customFormat="1" ht="12.95" customHeight="1">
      <c r="A17" s="55" t="s">
        <v>21</v>
      </c>
      <c r="C17" s="48">
        <f>COUNT(C21:C2191)</f>
        <v>127</v>
      </c>
      <c r="E17" s="55" t="s">
        <v>22</v>
      </c>
      <c r="F17" s="58">
        <f ca="1">ROUND(2*(F16-$C$7)/$C$8,0)/2+F15</f>
        <v>93274</v>
      </c>
    </row>
    <row r="18" spans="1:20" s="48" customFormat="1" ht="12.95" customHeight="1">
      <c r="A18" s="49" t="s">
        <v>23</v>
      </c>
      <c r="C18" s="62">
        <f ca="1">+C15</f>
        <v>59083.500245227406</v>
      </c>
      <c r="D18" s="63">
        <f ca="1">+C16</f>
        <v>0.15820604179888315</v>
      </c>
      <c r="E18" s="55" t="s">
        <v>24</v>
      </c>
      <c r="F18" s="58">
        <f ca="1">ROUND(2*(F16-$C$15)/$C$16,0)/2+F15</f>
        <v>8144</v>
      </c>
    </row>
    <row r="19" spans="1:20" s="48" customFormat="1" ht="12.95" customHeight="1">
      <c r="E19" s="55" t="s">
        <v>25</v>
      </c>
      <c r="F19" s="64">
        <f ca="1">+$C$15+$C$16*F18-15018.5-$C$5/24</f>
        <v>45353.826082970845</v>
      </c>
    </row>
    <row r="20" spans="1:20" s="48" customFormat="1" ht="12.95" customHeight="1">
      <c r="A20" s="59" t="s">
        <v>26</v>
      </c>
      <c r="B20" s="59" t="s">
        <v>27</v>
      </c>
      <c r="C20" s="59" t="s">
        <v>28</v>
      </c>
      <c r="D20" s="59" t="s">
        <v>29</v>
      </c>
      <c r="E20" s="59" t="s">
        <v>30</v>
      </c>
      <c r="F20" s="59" t="s">
        <v>31</v>
      </c>
      <c r="G20" s="59" t="s">
        <v>32</v>
      </c>
      <c r="H20" s="65" t="s">
        <v>33</v>
      </c>
      <c r="I20" s="65" t="s">
        <v>34</v>
      </c>
      <c r="J20" s="65" t="s">
        <v>35</v>
      </c>
      <c r="K20" s="65" t="s">
        <v>36</v>
      </c>
      <c r="L20" s="65" t="s">
        <v>37</v>
      </c>
      <c r="M20" s="65" t="s">
        <v>38</v>
      </c>
      <c r="N20" s="65" t="s">
        <v>39</v>
      </c>
      <c r="O20" s="65" t="s">
        <v>40</v>
      </c>
      <c r="P20" s="65" t="s">
        <v>41</v>
      </c>
      <c r="Q20" s="59" t="s">
        <v>42</v>
      </c>
      <c r="T20" s="68" t="s">
        <v>391</v>
      </c>
    </row>
    <row r="21" spans="1:20" s="48" customFormat="1" ht="12.95" customHeight="1">
      <c r="A21" s="1" t="str">
        <f>$D$7</f>
        <v>VSX</v>
      </c>
      <c r="B21" s="1"/>
      <c r="C21" s="34">
        <f>$C$7</f>
        <v>45615.417000000001</v>
      </c>
      <c r="D21" s="34"/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I21" s="1"/>
      <c r="J21" s="1"/>
      <c r="L21" s="1"/>
      <c r="M21" s="1"/>
      <c r="N21" s="1"/>
      <c r="O21" s="1">
        <f ca="1">+C$11+C$12*$F21</f>
        <v>2.9068884803926972E-3</v>
      </c>
      <c r="P21" s="1"/>
      <c r="Q21" s="47">
        <f>+C21-15018.5</f>
        <v>30596.917000000001</v>
      </c>
      <c r="R21" s="1"/>
      <c r="S21" s="1"/>
      <c r="T21" s="1"/>
    </row>
    <row r="22" spans="1:20" s="48" customFormat="1" ht="12.95" customHeight="1">
      <c r="A22" s="48" t="s">
        <v>43</v>
      </c>
      <c r="C22" s="7">
        <v>49966.716200000003</v>
      </c>
      <c r="D22" s="66"/>
      <c r="E22" s="48">
        <f>+(C22-C$7)/C$8</f>
        <v>27503.993051089255</v>
      </c>
      <c r="F22" s="48">
        <f>ROUND(2*E22,0)/2</f>
        <v>27504</v>
      </c>
      <c r="G22" s="48">
        <f>+C22-(C$7+F22*C$8)</f>
        <v>-1.0993600008077919E-3</v>
      </c>
      <c r="O22" s="48">
        <f ca="1">+C$11+C$12*$F22</f>
        <v>1.5811649625584751E-3</v>
      </c>
      <c r="Q22" s="67">
        <f>+C22-15018.5</f>
        <v>34948.216200000003</v>
      </c>
    </row>
    <row r="23" spans="1:20" s="48" customFormat="1" ht="12.95" customHeight="1">
      <c r="A23" s="48" t="s">
        <v>43</v>
      </c>
      <c r="C23" s="7">
        <v>49967.6662</v>
      </c>
      <c r="D23" s="66"/>
      <c r="E23" s="48">
        <f>+(C23-C$7)/C$8</f>
        <v>27509.997876820031</v>
      </c>
      <c r="F23" s="48">
        <f>ROUND(2*E23,0)/2</f>
        <v>27510</v>
      </c>
      <c r="G23" s="48">
        <f>+C23-(C$7+F23*C$8)</f>
        <v>-3.3590000384720042E-4</v>
      </c>
      <c r="I23" s="48">
        <f>+G22</f>
        <v>-1.0993600008077919E-3</v>
      </c>
      <c r="O23" s="48">
        <f ca="1">+C$11+C$12*$F23</f>
        <v>1.5808757558573767E-3</v>
      </c>
      <c r="Q23" s="67">
        <f>+C23-15018.5</f>
        <v>34949.1662</v>
      </c>
    </row>
    <row r="24" spans="1:20" s="48" customFormat="1" ht="12.95" customHeight="1">
      <c r="A24" s="48" t="s">
        <v>43</v>
      </c>
      <c r="C24" s="7">
        <v>49971.620199999998</v>
      </c>
      <c r="D24" s="66"/>
      <c r="E24" s="48">
        <f>+(C24-C$7)/C$8</f>
        <v>27534.990593598493</v>
      </c>
      <c r="F24" s="48">
        <f>ROUND(2*E24,0)/2</f>
        <v>27535</v>
      </c>
      <c r="G24" s="48">
        <f>+C24-(C$7+F24*C$8)</f>
        <v>-1.4881500028423034E-3</v>
      </c>
      <c r="I24" s="48">
        <f>+G23</f>
        <v>-3.3590000384720042E-4</v>
      </c>
      <c r="O24" s="48">
        <f ca="1">+C$11+C$12*$F24</f>
        <v>1.5796707279361341E-3</v>
      </c>
      <c r="Q24" s="67">
        <f>+C24-15018.5</f>
        <v>34953.120199999998</v>
      </c>
    </row>
    <row r="25" spans="1:20" s="48" customFormat="1" ht="12.95" customHeight="1">
      <c r="A25" s="7" t="s">
        <v>44</v>
      </c>
      <c r="B25" s="8"/>
      <c r="C25" s="7">
        <v>49972.412899999879</v>
      </c>
      <c r="D25" s="7">
        <v>1E-4</v>
      </c>
      <c r="E25" s="48">
        <f>+(C25-C$7)/C$8</f>
        <v>27540.0011466049</v>
      </c>
      <c r="F25" s="48">
        <f>ROUND(2*E25,0)/2</f>
        <v>27540</v>
      </c>
      <c r="G25" s="48">
        <f>+C25-(C$7+F25*C$8)</f>
        <v>1.8139987514587119E-4</v>
      </c>
      <c r="K25" s="48">
        <f>+G25</f>
        <v>1.8139987514587119E-4</v>
      </c>
      <c r="O25" s="48">
        <f ca="1">+C$11+C$12*$F25</f>
        <v>1.5794297223518858E-3</v>
      </c>
      <c r="Q25" s="67">
        <f>+C25-15018.5</f>
        <v>34953.912899999879</v>
      </c>
    </row>
    <row r="26" spans="1:20" s="48" customFormat="1" ht="12.95" customHeight="1">
      <c r="A26" s="48" t="s">
        <v>43</v>
      </c>
      <c r="C26" s="7">
        <v>49975.576399999998</v>
      </c>
      <c r="D26" s="66"/>
      <c r="E26" s="48">
        <f>+(C26-C$7)/C$8</f>
        <v>27559.99721628919</v>
      </c>
      <c r="F26" s="48">
        <f>ROUND(2*E26,0)/2</f>
        <v>27560</v>
      </c>
      <c r="G26" s="48">
        <f>+C26-(C$7+F26*C$8)</f>
        <v>-4.4039999920642003E-4</v>
      </c>
      <c r="I26" s="48">
        <f>+G25</f>
        <v>1.8139987514587119E-4</v>
      </c>
      <c r="O26" s="48">
        <f ca="1">+C$11+C$12*$F26</f>
        <v>1.5784657000148916E-3</v>
      </c>
      <c r="Q26" s="67">
        <f>+C26-15018.5</f>
        <v>34957.076399999998</v>
      </c>
    </row>
    <row r="27" spans="1:20" s="48" customFormat="1" ht="12.95" customHeight="1">
      <c r="A27" s="48" t="s">
        <v>43</v>
      </c>
      <c r="C27" s="7">
        <v>50003.579599999997</v>
      </c>
      <c r="D27" s="66"/>
      <c r="E27" s="48">
        <f>+(C27-C$7)/C$8</f>
        <v>27737.001780399201</v>
      </c>
      <c r="F27" s="48">
        <f>ROUND(2*E27,0)/2</f>
        <v>27737</v>
      </c>
      <c r="G27" s="48">
        <f>+C27-(C$7+F27*C$8)</f>
        <v>2.8166999982204288E-4</v>
      </c>
      <c r="I27" s="48">
        <f>+G26</f>
        <v>-4.4039999920642003E-4</v>
      </c>
      <c r="O27" s="48">
        <f ca="1">+C$11+C$12*$F27</f>
        <v>1.5699341023324943E-3</v>
      </c>
      <c r="Q27" s="67">
        <f>+C27-15018.5</f>
        <v>34985.079599999997</v>
      </c>
    </row>
    <row r="28" spans="1:20" s="48" customFormat="1" ht="12.95" customHeight="1">
      <c r="A28" s="48" t="s">
        <v>43</v>
      </c>
      <c r="C28" s="7">
        <v>50261.772400000002</v>
      </c>
      <c r="D28" s="66"/>
      <c r="E28" s="48">
        <f>+(C28-C$7)/C$8</f>
        <v>29369.004695078431</v>
      </c>
      <c r="F28" s="48">
        <f>ROUND(2*E28,0)/2</f>
        <v>29369</v>
      </c>
      <c r="G28" s="48">
        <f>+C28-(C$7+F28*C$8)</f>
        <v>7.4278999818488955E-4</v>
      </c>
      <c r="I28" s="48">
        <f>+G27</f>
        <v>2.8166999982204288E-4</v>
      </c>
      <c r="O28" s="48">
        <f ca="1">+C$11+C$12*$F28</f>
        <v>1.4912698796337796E-3</v>
      </c>
      <c r="Q28" s="67">
        <f>+C28-15018.5</f>
        <v>35243.272400000002</v>
      </c>
    </row>
    <row r="29" spans="1:20">
      <c r="A29" s="48" t="s">
        <v>43</v>
      </c>
      <c r="B29" s="48"/>
      <c r="C29" s="7">
        <v>50292.781799999997</v>
      </c>
      <c r="D29" s="66"/>
      <c r="E29" s="48">
        <f>+(C29-C$7)/C$8</f>
        <v>29565.01105614832</v>
      </c>
      <c r="F29" s="48">
        <f>ROUND(2*E29,0)/2</f>
        <v>29565</v>
      </c>
      <c r="G29" s="48">
        <f>+C29-(C$7+F29*C$8)</f>
        <v>1.7491499966126867E-3</v>
      </c>
      <c r="H29" s="48"/>
      <c r="I29" s="48">
        <f>+G28</f>
        <v>7.4278999818488955E-4</v>
      </c>
      <c r="J29" s="48"/>
      <c r="K29" s="48"/>
      <c r="L29" s="48"/>
      <c r="M29" s="48"/>
      <c r="N29" s="48"/>
      <c r="O29" s="48">
        <f ca="1">+C$11+C$12*$F29</f>
        <v>1.4818224607312379E-3</v>
      </c>
      <c r="P29" s="48"/>
      <c r="Q29" s="67">
        <f>+C29-15018.5</f>
        <v>35274.281799999997</v>
      </c>
      <c r="R29" s="48"/>
      <c r="S29" s="48"/>
      <c r="T29" s="48"/>
    </row>
    <row r="30" spans="1:20">
      <c r="A30" s="1" t="s">
        <v>43</v>
      </c>
      <c r="C30" s="5">
        <v>50302.748599999999</v>
      </c>
      <c r="D30" s="6"/>
      <c r="E30" s="1">
        <f>+(C30-C$7)/C$8</f>
        <v>29628.009895194285</v>
      </c>
      <c r="F30" s="1">
        <f>ROUND(2*E30,0)/2</f>
        <v>29628</v>
      </c>
      <c r="G30" s="1">
        <f>+C30-(C$7+F30*C$8)</f>
        <v>1.5654800008633174E-3</v>
      </c>
      <c r="I30" s="1">
        <f>+G29</f>
        <v>1.7491499966126867E-3</v>
      </c>
      <c r="O30" s="1">
        <f ca="1">+C$11+C$12*$F30</f>
        <v>1.4787857903697066E-3</v>
      </c>
      <c r="Q30" s="47">
        <f>+C30-15018.5</f>
        <v>35284.248599999999</v>
      </c>
    </row>
    <row r="31" spans="1:20">
      <c r="A31" s="1" t="s">
        <v>43</v>
      </c>
      <c r="C31" s="5">
        <v>50317.618799999997</v>
      </c>
      <c r="D31" s="6"/>
      <c r="E31" s="1">
        <f>+(C31-C$7)/C$8</f>
        <v>29722.002484227982</v>
      </c>
      <c r="F31" s="1">
        <f>ROUND(2*E31,0)/2</f>
        <v>29722</v>
      </c>
      <c r="G31" s="1">
        <f>+C31-(C$7+F31*C$8)</f>
        <v>3.9301999640883878E-4</v>
      </c>
      <c r="I31" s="1">
        <f>+G30</f>
        <v>1.5654800008633174E-3</v>
      </c>
      <c r="O31" s="1">
        <f ca="1">+C$11+C$12*$F31</f>
        <v>1.4742548853858345E-3</v>
      </c>
      <c r="Q31" s="47">
        <f>+C31-15018.5</f>
        <v>35299.118799999997</v>
      </c>
    </row>
    <row r="32" spans="1:20">
      <c r="A32" s="1" t="s">
        <v>43</v>
      </c>
      <c r="C32" s="5">
        <v>50330.748699999996</v>
      </c>
      <c r="D32" s="6"/>
      <c r="E32" s="1">
        <f>+(C32-C$7)/C$8</f>
        <v>29804.994864609798</v>
      </c>
      <c r="F32" s="1">
        <f>ROUND(2*E32,0)/2</f>
        <v>29805</v>
      </c>
      <c r="G32" s="1">
        <f>+C32-(C$7+F32*C$8)</f>
        <v>-8.1245000183116645E-4</v>
      </c>
      <c r="I32" s="1">
        <f>+G31</f>
        <v>3.9301999640883878E-4</v>
      </c>
      <c r="O32" s="1">
        <f ca="1">+C$11+C$12*$F32</f>
        <v>1.4702541926873091E-3</v>
      </c>
      <c r="Q32" s="47">
        <f>+C32-15018.5</f>
        <v>35312.248699999996</v>
      </c>
    </row>
    <row r="33" spans="1:17">
      <c r="A33" s="1" t="s">
        <v>43</v>
      </c>
      <c r="C33" s="5">
        <v>50345.779499999997</v>
      </c>
      <c r="D33" s="6"/>
      <c r="E33" s="1">
        <f>+(C33-C$7)/C$8</f>
        <v>29900.002585235474</v>
      </c>
      <c r="F33" s="1">
        <f>ROUND(2*E33,0)/2</f>
        <v>29900</v>
      </c>
      <c r="G33" s="1">
        <f>+C33-(C$7+F33*C$8)</f>
        <v>4.0899999294197187E-4</v>
      </c>
      <c r="I33" s="1">
        <f>+G32</f>
        <v>-8.1245000183116645E-4</v>
      </c>
      <c r="O33" s="1">
        <f ca="1">+C$11+C$12*$F33</f>
        <v>1.4656750865865873E-3</v>
      </c>
      <c r="Q33" s="47">
        <f>+C33-15018.5</f>
        <v>35327.279499999997</v>
      </c>
    </row>
    <row r="34" spans="1:17">
      <c r="A34" s="1" t="s">
        <v>43</v>
      </c>
      <c r="C34" s="5">
        <v>50346.728900000002</v>
      </c>
      <c r="D34" s="6"/>
      <c r="E34" s="1">
        <f>+(C34-C$7)/C$8</f>
        <v>29906.003618444782</v>
      </c>
      <c r="F34" s="1">
        <f>ROUND(2*E34,0)/2</f>
        <v>29906</v>
      </c>
      <c r="G34" s="1">
        <f>+C34-(C$7+F34*C$8)</f>
        <v>5.7245999778388068E-4</v>
      </c>
      <c r="I34" s="1">
        <f>+G33</f>
        <v>4.0899999294197187E-4</v>
      </c>
      <c r="O34" s="1">
        <f ca="1">+C$11+C$12*$F34</f>
        <v>1.4653858798854892E-3</v>
      </c>
      <c r="Q34" s="47">
        <f>+C34-15018.5</f>
        <v>35328.228900000002</v>
      </c>
    </row>
    <row r="35" spans="1:17">
      <c r="A35" s="1" t="s">
        <v>43</v>
      </c>
      <c r="C35" s="5">
        <v>50347.677100000001</v>
      </c>
      <c r="D35" s="6"/>
      <c r="E35" s="1">
        <f>+(C35-C$7)/C$8</f>
        <v>29911.997066611024</v>
      </c>
      <c r="F35" s="1">
        <f>ROUND(2*E35,0)/2</f>
        <v>29912</v>
      </c>
      <c r="G35" s="1">
        <f>+C35-(C$7+F35*C$8)</f>
        <v>-4.6408000343944877E-4</v>
      </c>
      <c r="I35" s="1">
        <f>+G34</f>
        <v>5.7245999778388068E-4</v>
      </c>
      <c r="O35" s="1">
        <f ca="1">+C$11+C$12*$F35</f>
        <v>1.465096673184391E-3</v>
      </c>
      <c r="Q35" s="47">
        <f>+C35-15018.5</f>
        <v>35329.177100000001</v>
      </c>
    </row>
    <row r="36" spans="1:17">
      <c r="A36" s="1" t="s">
        <v>43</v>
      </c>
      <c r="C36" s="5">
        <v>50348.625399999997</v>
      </c>
      <c r="D36" s="6"/>
      <c r="E36" s="1">
        <f>+(C36-C$7)/C$8</f>
        <v>29917.991146864169</v>
      </c>
      <c r="F36" s="1">
        <f>ROUND(2*E36,0)/2</f>
        <v>29918</v>
      </c>
      <c r="G36" s="1">
        <f>+C36-(C$7+F36*C$8)</f>
        <v>-1.4006199999130331E-3</v>
      </c>
      <c r="I36" s="1">
        <f>+G35</f>
        <v>-4.6408000343944877E-4</v>
      </c>
      <c r="O36" s="1">
        <f ca="1">+C$11+C$12*$F36</f>
        <v>1.4648074664832928E-3</v>
      </c>
      <c r="Q36" s="47">
        <f>+C36-15018.5</f>
        <v>35330.125399999997</v>
      </c>
    </row>
    <row r="37" spans="1:17">
      <c r="A37" s="1" t="s">
        <v>43</v>
      </c>
      <c r="C37" s="5">
        <v>50350.6855</v>
      </c>
      <c r="D37" s="6"/>
      <c r="E37" s="1">
        <f>+(C37-C$7)/C$8</f>
        <v>29931.012769483139</v>
      </c>
      <c r="F37" s="1">
        <f>ROUND(2*E37,0)/2</f>
        <v>29931</v>
      </c>
      <c r="G37" s="1">
        <f>+C37-(C$7+F37*C$8)</f>
        <v>2.0202099985908717E-3</v>
      </c>
      <c r="I37" s="1">
        <f>+G36</f>
        <v>-1.4006199999130331E-3</v>
      </c>
      <c r="O37" s="1">
        <f ca="1">+C$11+C$12*$F37</f>
        <v>1.4641808519642466E-3</v>
      </c>
      <c r="Q37" s="47">
        <f>+C37-15018.5</f>
        <v>35332.1855</v>
      </c>
    </row>
    <row r="38" spans="1:17">
      <c r="A38" s="1" t="s">
        <v>43</v>
      </c>
      <c r="C38" s="5">
        <v>50371.5674</v>
      </c>
      <c r="D38" s="6"/>
      <c r="E38" s="1">
        <f>+(C38-C$7)/C$8</f>
        <v>30063.00452782822</v>
      </c>
      <c r="F38" s="1">
        <f>ROUND(2*E38,0)/2</f>
        <v>30063</v>
      </c>
      <c r="G38" s="1">
        <f>+C38-(C$7+F38*C$8)</f>
        <v>7.1632999606663361E-4</v>
      </c>
      <c r="I38" s="1">
        <f>+G37</f>
        <v>2.0202099985908717E-3</v>
      </c>
      <c r="O38" s="1">
        <f ca="1">+C$11+C$12*$F38</f>
        <v>1.4578183045400859E-3</v>
      </c>
      <c r="Q38" s="47">
        <f>+C38-15018.5</f>
        <v>35353.0674</v>
      </c>
    </row>
    <row r="39" spans="1:17">
      <c r="A39" s="1" t="s">
        <v>43</v>
      </c>
      <c r="C39" s="5">
        <v>50382.641900000002</v>
      </c>
      <c r="D39" s="6"/>
      <c r="E39" s="1">
        <f>+(C39-C$7)/C$8</f>
        <v>30133.004993676295</v>
      </c>
      <c r="F39" s="1">
        <f>ROUND(2*E39,0)/2</f>
        <v>30133</v>
      </c>
      <c r="G39" s="1">
        <f>+C39-(C$7+F39*C$8)</f>
        <v>7.9003000428201631E-4</v>
      </c>
      <c r="I39" s="1">
        <f>+G38</f>
        <v>7.1632999606663361E-4</v>
      </c>
      <c r="O39" s="1">
        <f ca="1">+C$11+C$12*$F39</f>
        <v>1.4544442263606067E-3</v>
      </c>
      <c r="Q39" s="47">
        <f>+C39-15018.5</f>
        <v>35364.141900000002</v>
      </c>
    </row>
    <row r="40" spans="1:17">
      <c r="A40" s="1" t="s">
        <v>43</v>
      </c>
      <c r="C40" s="5">
        <v>50404.6322</v>
      </c>
      <c r="D40" s="6"/>
      <c r="E40" s="1">
        <f>+(C40-C$7)/C$8</f>
        <v>30272.002803431897</v>
      </c>
      <c r="F40" s="1">
        <f>ROUND(2*E40,0)/2</f>
        <v>30272</v>
      </c>
      <c r="G40" s="1">
        <f>+C40-(C$7+F40*C$8)</f>
        <v>4.4352000259095803E-4</v>
      </c>
      <c r="I40" s="1">
        <f>+G39</f>
        <v>7.9003000428201631E-4</v>
      </c>
      <c r="O40" s="1">
        <f ca="1">+C$11+C$12*$F40</f>
        <v>1.447744271118498E-3</v>
      </c>
      <c r="Q40" s="47">
        <f>+C40-15018.5</f>
        <v>35386.1322</v>
      </c>
    </row>
    <row r="41" spans="1:17">
      <c r="A41" s="1" t="s">
        <v>43</v>
      </c>
      <c r="C41" s="5">
        <v>50415.546300000002</v>
      </c>
      <c r="D41" s="6"/>
      <c r="E41" s="1">
        <f>+(C41-C$7)/C$8</f>
        <v>30340.989401861843</v>
      </c>
      <c r="F41" s="1">
        <f>ROUND(2*E41,0)/2</f>
        <v>30341</v>
      </c>
      <c r="G41" s="1">
        <f>+C41-(C$7+F41*C$8)</f>
        <v>-1.6766900007496588E-3</v>
      </c>
      <c r="I41" s="1">
        <f>+G40</f>
        <v>4.4352000259095803E-4</v>
      </c>
      <c r="O41" s="1">
        <f ca="1">+C$11+C$12*$F41</f>
        <v>1.4444183940558685E-3</v>
      </c>
      <c r="Q41" s="47">
        <f>+C41-15018.5</f>
        <v>35397.046300000002</v>
      </c>
    </row>
    <row r="42" spans="1:17">
      <c r="A42" s="1" t="s">
        <v>43</v>
      </c>
      <c r="C42" s="5">
        <v>50417.603900000002</v>
      </c>
      <c r="D42" s="6"/>
      <c r="E42" s="1">
        <f>+(C42-C$7)/C$8</f>
        <v>30353.995222307818</v>
      </c>
      <c r="F42" s="1">
        <f>ROUND(2*E42,0)/2</f>
        <v>30354</v>
      </c>
      <c r="G42" s="1">
        <f>+C42-(C$7+F42*C$8)</f>
        <v>-7.5585999729810283E-4</v>
      </c>
      <c r="I42" s="1">
        <f>+G41</f>
        <v>-1.6766900007496588E-3</v>
      </c>
      <c r="O42" s="1">
        <f ca="1">+C$11+C$12*$F42</f>
        <v>1.4437917795368225E-3</v>
      </c>
      <c r="Q42" s="47">
        <f>+C42-15018.5</f>
        <v>35399.103900000002</v>
      </c>
    </row>
    <row r="43" spans="1:17">
      <c r="A43" s="1" t="s">
        <v>43</v>
      </c>
      <c r="C43" s="5">
        <v>50420.609299999996</v>
      </c>
      <c r="D43" s="6"/>
      <c r="E43" s="1">
        <f>+(C43-C$7)/C$8</f>
        <v>30372.991962572334</v>
      </c>
      <c r="F43" s="1">
        <f>ROUND(2*E43,0)/2</f>
        <v>30373</v>
      </c>
      <c r="G43" s="1">
        <f>+C43-(C$7+F43*C$8)</f>
        <v>-1.2715700067928992E-3</v>
      </c>
      <c r="I43" s="1">
        <f>+G42</f>
        <v>-7.5585999729810283E-4</v>
      </c>
      <c r="O43" s="1">
        <f ca="1">+C$11+C$12*$F43</f>
        <v>1.4428759583166781E-3</v>
      </c>
      <c r="Q43" s="47">
        <f>+C43-15018.5</f>
        <v>35402.109299999996</v>
      </c>
    </row>
    <row r="44" spans="1:17">
      <c r="A44" s="1" t="s">
        <v>43</v>
      </c>
      <c r="C44" s="5">
        <v>50421.558499999999</v>
      </c>
      <c r="D44" s="6"/>
      <c r="E44" s="1">
        <f>+(C44-C$7)/C$8</f>
        <v>30378.991731607792</v>
      </c>
      <c r="F44" s="1">
        <f>ROUND(2*E44,0)/2</f>
        <v>30379</v>
      </c>
      <c r="G44" s="1">
        <f>+C44-(C$7+F44*C$8)</f>
        <v>-1.3081100041745231E-3</v>
      </c>
      <c r="I44" s="1">
        <f>+G43</f>
        <v>-1.2715700067928992E-3</v>
      </c>
      <c r="O44" s="1">
        <f ca="1">+C$11+C$12*$F44</f>
        <v>1.4425867516155799E-3</v>
      </c>
      <c r="Q44" s="47">
        <f>+C44-15018.5</f>
        <v>35403.058499999999</v>
      </c>
    </row>
    <row r="45" spans="1:17">
      <c r="A45" s="1" t="s">
        <v>43</v>
      </c>
      <c r="C45" s="5">
        <v>50426.622000000003</v>
      </c>
      <c r="D45" s="6"/>
      <c r="E45" s="1">
        <f>+(C45-C$7)/C$8</f>
        <v>30410.997452752938</v>
      </c>
      <c r="F45" s="1">
        <f>ROUND(2*E45,0)/2</f>
        <v>30411</v>
      </c>
      <c r="G45" s="1">
        <f>+C45-(C$7+F45*C$8)</f>
        <v>-4.0299000102095306E-4</v>
      </c>
      <c r="I45" s="1">
        <f>+G44</f>
        <v>-1.3081100041745231E-3</v>
      </c>
      <c r="O45" s="1">
        <f ca="1">+C$11+C$12*$F45</f>
        <v>1.4410443158763893E-3</v>
      </c>
      <c r="Q45" s="47">
        <f>+C45-15018.5</f>
        <v>35408.122000000003</v>
      </c>
    </row>
    <row r="46" spans="1:17">
      <c r="A46" s="1" t="s">
        <v>43</v>
      </c>
      <c r="C46" s="5">
        <v>50427.571100000001</v>
      </c>
      <c r="D46" s="6"/>
      <c r="E46" s="1">
        <f>+(C46-C$7)/C$8</f>
        <v>30416.996589701444</v>
      </c>
      <c r="F46" s="1">
        <f>ROUND(2*E46,0)/2</f>
        <v>30417</v>
      </c>
      <c r="G46" s="1">
        <f>+C46-(C$7+F46*C$8)</f>
        <v>-5.3953000315232202E-4</v>
      </c>
      <c r="I46" s="1">
        <f>+G45</f>
        <v>-4.0299000102095306E-4</v>
      </c>
      <c r="O46" s="1">
        <f ca="1">+C$11+C$12*$F46</f>
        <v>1.4407551091752911E-3</v>
      </c>
      <c r="Q46" s="47">
        <f>+C46-15018.5</f>
        <v>35409.071100000001</v>
      </c>
    </row>
    <row r="47" spans="1:17">
      <c r="A47" s="1" t="s">
        <v>43</v>
      </c>
      <c r="C47" s="5">
        <v>50449.561999999998</v>
      </c>
      <c r="D47" s="6"/>
      <c r="E47" s="1">
        <f>+(C47-C$7)/C$8</f>
        <v>30555.998191978557</v>
      </c>
      <c r="F47" s="1">
        <f>ROUND(2*E47,0)/2</f>
        <v>30556</v>
      </c>
      <c r="G47" s="1">
        <f>+C47-(C$7+F47*C$8)</f>
        <v>-2.8604000544873998E-4</v>
      </c>
      <c r="I47" s="1">
        <f>+G46</f>
        <v>-5.3953000315232202E-4</v>
      </c>
      <c r="O47" s="1">
        <f ca="1">+C$11+C$12*$F47</f>
        <v>1.4340551539331824E-3</v>
      </c>
      <c r="Q47" s="47">
        <f>+C47-15018.5</f>
        <v>35431.061999999998</v>
      </c>
    </row>
    <row r="48" spans="1:17">
      <c r="A48" s="1" t="s">
        <v>43</v>
      </c>
      <c r="C48" s="5">
        <v>50457.4712</v>
      </c>
      <c r="D48" s="6"/>
      <c r="E48" s="1">
        <f>+(C48-C$7)/C$8</f>
        <v>30605.991210578548</v>
      </c>
      <c r="F48" s="1">
        <f>ROUND(2*E48,0)/2</f>
        <v>30606</v>
      </c>
      <c r="G48" s="1">
        <f>+C48-(C$7+F48*C$8)</f>
        <v>-1.3905399973737076E-3</v>
      </c>
      <c r="I48" s="1">
        <f>+G47</f>
        <v>-2.8604000544873998E-4</v>
      </c>
      <c r="O48" s="1">
        <f ca="1">+C$11+C$12*$F48</f>
        <v>1.4316450980906973E-3</v>
      </c>
      <c r="Q48" s="47">
        <f>+C48-15018.5</f>
        <v>35438.9712</v>
      </c>
    </row>
    <row r="49" spans="1:17">
      <c r="A49" s="1" t="s">
        <v>43</v>
      </c>
      <c r="C49" s="5">
        <v>50609.830699999999</v>
      </c>
      <c r="D49" s="6"/>
      <c r="E49" s="1">
        <f>+(C49-C$7)/C$8</f>
        <v>31569.035679979181</v>
      </c>
      <c r="F49" s="1">
        <f>ROUND(2*E49,0)/2</f>
        <v>31569</v>
      </c>
      <c r="G49" s="1">
        <f>+C49-(C$7+F49*C$8)</f>
        <v>5.6447899987688288E-3</v>
      </c>
      <c r="I49" s="1">
        <f>+G48</f>
        <v>-1.3905399973737076E-3</v>
      </c>
      <c r="O49" s="1">
        <f ca="1">+C$11+C$12*$F49</f>
        <v>1.3852274225644337E-3</v>
      </c>
      <c r="Q49" s="47">
        <f>+C49-15018.5</f>
        <v>35591.330699999999</v>
      </c>
    </row>
    <row r="50" spans="1:17">
      <c r="A50" s="1" t="s">
        <v>43</v>
      </c>
      <c r="C50" s="5">
        <v>50626.757599999997</v>
      </c>
      <c r="D50" s="6"/>
      <c r="E50" s="1">
        <f>+(C50-C$7)/C$8</f>
        <v>31676.028400676587</v>
      </c>
      <c r="F50" s="1">
        <f>ROUND(2*E50,0)/2</f>
        <v>31676</v>
      </c>
      <c r="G50" s="1">
        <f>+C50-(C$7+F50*C$8)</f>
        <v>4.4931599986739457E-3</v>
      </c>
      <c r="I50" s="1">
        <f>+G49</f>
        <v>5.6447899987688288E-3</v>
      </c>
      <c r="O50" s="1">
        <f ca="1">+C$11+C$12*$F50</f>
        <v>1.3800699030615156E-3</v>
      </c>
      <c r="Q50" s="47">
        <f>+C50-15018.5</f>
        <v>35608.257599999997</v>
      </c>
    </row>
    <row r="51" spans="1:17">
      <c r="A51" s="1" t="s">
        <v>43</v>
      </c>
      <c r="C51" s="5">
        <v>50655.706899999997</v>
      </c>
      <c r="D51" s="6"/>
      <c r="E51" s="1">
        <f>+(C51-C$7)/C$8</f>
        <v>31859.013139127554</v>
      </c>
      <c r="F51" s="1">
        <f>ROUND(2*E51,0)/2</f>
        <v>31859</v>
      </c>
      <c r="G51" s="1">
        <f>+C51-(C$7+F51*C$8)</f>
        <v>2.078689998597838E-3</v>
      </c>
      <c r="I51" s="1">
        <f>+G50</f>
        <v>4.4931599986739457E-3</v>
      </c>
      <c r="O51" s="1">
        <f ca="1">+C$11+C$12*$F51</f>
        <v>1.3712490986780199E-3</v>
      </c>
      <c r="Q51" s="47">
        <f>+C51-15018.5</f>
        <v>35637.206899999997</v>
      </c>
    </row>
    <row r="52" spans="1:17">
      <c r="A52" s="1" t="s">
        <v>43</v>
      </c>
      <c r="C52" s="5">
        <v>50670.736400000002</v>
      </c>
      <c r="D52" s="6"/>
      <c r="E52" s="1">
        <f>+(C52-C$7)/C$8</f>
        <v>31954.012642623307</v>
      </c>
      <c r="F52" s="1">
        <f>ROUND(2*E52,0)/2</f>
        <v>31954</v>
      </c>
      <c r="G52" s="1">
        <f>+C52-(C$7+F52*C$8)</f>
        <v>2.0001400043838657E-3</v>
      </c>
      <c r="I52" s="1">
        <f>+G51</f>
        <v>2.078689998597838E-3</v>
      </c>
      <c r="O52" s="1">
        <f ca="1">+C$11+C$12*$F52</f>
        <v>1.3666699925772982E-3</v>
      </c>
      <c r="Q52" s="47">
        <f>+C52-15018.5</f>
        <v>35652.236400000002</v>
      </c>
    </row>
    <row r="53" spans="1:17">
      <c r="A53" s="1" t="s">
        <v>43</v>
      </c>
      <c r="C53" s="5">
        <v>50679.754300000001</v>
      </c>
      <c r="D53" s="6"/>
      <c r="E53" s="1">
        <f>+(C53-C$7)/C$8</f>
        <v>32011.013608894573</v>
      </c>
      <c r="F53" s="1">
        <f>ROUND(2*E53,0)/2</f>
        <v>32011</v>
      </c>
      <c r="G53" s="1">
        <f>+C53-(C$7+F53*C$8)</f>
        <v>2.1530099984374829E-3</v>
      </c>
      <c r="I53" s="1">
        <f>+G52</f>
        <v>2.0001400043838657E-3</v>
      </c>
      <c r="O53" s="1">
        <f ca="1">+C$11+C$12*$F53</f>
        <v>1.363922528916865E-3</v>
      </c>
      <c r="Q53" s="47">
        <f>+C53-15018.5</f>
        <v>35661.254300000001</v>
      </c>
    </row>
    <row r="54" spans="1:17">
      <c r="A54" s="1" t="s">
        <v>43</v>
      </c>
      <c r="C54" s="5">
        <v>50715.6639</v>
      </c>
      <c r="D54" s="6"/>
      <c r="E54" s="1">
        <f>+(C54-C$7)/C$8</f>
        <v>32237.993493170827</v>
      </c>
      <c r="F54" s="1">
        <f>ROUND(2*E54,0)/2</f>
        <v>32238</v>
      </c>
      <c r="G54" s="1">
        <f>+C54-(C$7+F54*C$8)</f>
        <v>-1.0294200037606061E-3</v>
      </c>
      <c r="I54" s="1">
        <f>+G53</f>
        <v>2.1530099984374829E-3</v>
      </c>
      <c r="O54" s="1">
        <f ca="1">+C$11+C$12*$F54</f>
        <v>1.3529808753919826E-3</v>
      </c>
      <c r="Q54" s="47">
        <f>+C54-15018.5</f>
        <v>35697.1639</v>
      </c>
    </row>
    <row r="55" spans="1:17">
      <c r="A55" s="1" t="s">
        <v>43</v>
      </c>
      <c r="C55" s="5">
        <v>50828.47</v>
      </c>
      <c r="D55" s="6"/>
      <c r="E55" s="1">
        <f>+(C55-C$7)/C$8</f>
        <v>32951.026095139576</v>
      </c>
      <c r="F55" s="1">
        <f>ROUND(2*E55,0)/2</f>
        <v>32951</v>
      </c>
      <c r="G55" s="1">
        <f>+C55-(C$7+F55*C$8)</f>
        <v>4.1284100007032976E-3</v>
      </c>
      <c r="I55" s="1">
        <f>+G54</f>
        <v>-1.0294200037606061E-3</v>
      </c>
      <c r="O55" s="1">
        <f ca="1">+C$11+C$12*$F55</f>
        <v>1.3186134790781445E-3</v>
      </c>
      <c r="Q55" s="47">
        <f>+C55-15018.5</f>
        <v>35809.97</v>
      </c>
    </row>
    <row r="56" spans="1:17">
      <c r="A56" s="1" t="s">
        <v>43</v>
      </c>
      <c r="C56" s="5">
        <v>50846.501300000004</v>
      </c>
      <c r="D56" s="6"/>
      <c r="E56" s="1">
        <f>+(C56-C$7)/C$8</f>
        <v>33064.999583770783</v>
      </c>
      <c r="F56" s="1">
        <f>ROUND(2*E56,0)/2</f>
        <v>33065</v>
      </c>
      <c r="G56" s="1">
        <f>+C56-(C$7+F56*C$8)</f>
        <v>-6.584999937331304E-5</v>
      </c>
      <c r="I56" s="1">
        <f>+G55</f>
        <v>4.1284100007032976E-3</v>
      </c>
      <c r="O56" s="1">
        <f ca="1">+C$11+C$12*$F56</f>
        <v>1.3131185517572786E-3</v>
      </c>
      <c r="Q56" s="47">
        <f>+C56-15018.5</f>
        <v>35828.001300000004</v>
      </c>
    </row>
    <row r="57" spans="1:17">
      <c r="A57" s="1" t="s">
        <v>43</v>
      </c>
      <c r="C57" s="5">
        <v>51122.727800000001</v>
      </c>
      <c r="D57" s="6"/>
      <c r="E57" s="1">
        <f>+(C57-C$7)/C$8</f>
        <v>34810.991157167206</v>
      </c>
      <c r="F57" s="1">
        <f>ROUND(2*E57,0)/2</f>
        <v>34811</v>
      </c>
      <c r="G57" s="1">
        <f>+C57-(C$7+F57*C$8)</f>
        <v>-1.3989900035085157E-3</v>
      </c>
      <c r="I57" s="1">
        <f>+G56</f>
        <v>-6.584999937331304E-5</v>
      </c>
      <c r="O57" s="1">
        <f ca="1">+C$11+C$12*$F57</f>
        <v>1.2289594017376975E-3</v>
      </c>
      <c r="Q57" s="47">
        <f>+C57-15018.5</f>
        <v>36104.227800000001</v>
      </c>
    </row>
    <row r="58" spans="1:17">
      <c r="A58" s="9" t="s">
        <v>45</v>
      </c>
      <c r="B58" s="10" t="s">
        <v>46</v>
      </c>
      <c r="C58" s="11">
        <v>51467.302000000003</v>
      </c>
      <c r="D58" s="5"/>
      <c r="E58" s="1">
        <f>+(C58-C$7)/C$8</f>
        <v>36988.999601722047</v>
      </c>
      <c r="F58" s="1">
        <f>ROUND(2*E58,0)/2</f>
        <v>36989</v>
      </c>
      <c r="G58" s="1">
        <f>+C58-(C$7+F58*C$8)</f>
        <v>-6.3009996665641665E-5</v>
      </c>
      <c r="I58" s="1">
        <f>+G57</f>
        <v>-1.3989900035085157E-3</v>
      </c>
      <c r="O58" s="1">
        <f ca="1">+C$11+C$12*$F58</f>
        <v>1.1239773692390451E-3</v>
      </c>
      <c r="Q58" s="47">
        <f>+C58-15018.5</f>
        <v>36448.802000000003</v>
      </c>
    </row>
    <row r="59" spans="1:17">
      <c r="A59" s="1" t="s">
        <v>43</v>
      </c>
      <c r="C59" s="5">
        <v>51467.617400000003</v>
      </c>
      <c r="D59" s="6"/>
      <c r="E59" s="1">
        <f>+(C59-C$7)/C$8</f>
        <v>36990.993203864666</v>
      </c>
      <c r="F59" s="1">
        <f>ROUND(2*E59,0)/2</f>
        <v>36991</v>
      </c>
      <c r="G59" s="1">
        <f>+C59-(C$7+F59*C$8)</f>
        <v>-1.075189997209236E-3</v>
      </c>
      <c r="I59" s="1">
        <f>+G58</f>
        <v>-6.3009996665641665E-5</v>
      </c>
      <c r="O59" s="1">
        <f ca="1">+C$11+C$12*$F59</f>
        <v>1.1238809670053459E-3</v>
      </c>
      <c r="Q59" s="47">
        <f>+C59-15018.5</f>
        <v>36449.117400000003</v>
      </c>
    </row>
    <row r="60" spans="1:17">
      <c r="A60" s="1" t="s">
        <v>43</v>
      </c>
      <c r="C60" s="5">
        <v>51473.629000000001</v>
      </c>
      <c r="D60" s="5">
        <v>8.9999999999999998E-4</v>
      </c>
      <c r="E60" s="1">
        <f>+(C60-C$7)/C$8</f>
        <v>37028.991741089107</v>
      </c>
      <c r="F60" s="1">
        <f>ROUND(2*E60,0)/2</f>
        <v>37029</v>
      </c>
      <c r="G60" s="1">
        <f>+C60-(C$7+F60*C$8)</f>
        <v>-1.3066100000287406E-3</v>
      </c>
      <c r="I60" s="1">
        <f>+G59</f>
        <v>-1.075189997209236E-3</v>
      </c>
      <c r="O60" s="1">
        <f ca="1">+C$11+C$12*$F60</f>
        <v>1.1220493245650571E-3</v>
      </c>
      <c r="Q60" s="47">
        <f>+C60-15018.5</f>
        <v>36455.129000000001</v>
      </c>
    </row>
    <row r="61" spans="1:17">
      <c r="A61" s="1" t="s">
        <v>43</v>
      </c>
      <c r="C61" s="5">
        <v>51473.786800000002</v>
      </c>
      <c r="D61" s="5">
        <v>1.5E-3</v>
      </c>
      <c r="E61" s="1">
        <f>+(C61-C$7)/C$8</f>
        <v>37029.989174247341</v>
      </c>
      <c r="F61" s="1">
        <f>ROUND(2*E61,0)/2</f>
        <v>37030</v>
      </c>
      <c r="G61" s="1">
        <f>+C61-(C$7+F61*C$8)</f>
        <v>-1.7127000028267503E-3</v>
      </c>
      <c r="I61" s="1">
        <f>+G60</f>
        <v>-1.3066100000287406E-3</v>
      </c>
      <c r="O61" s="1">
        <f ca="1">+C$11+C$12*$F61</f>
        <v>1.1220011234482075E-3</v>
      </c>
      <c r="Q61" s="47">
        <f>+C61-15018.5</f>
        <v>36455.286800000002</v>
      </c>
    </row>
    <row r="62" spans="1:17">
      <c r="A62" s="1" t="s">
        <v>43</v>
      </c>
      <c r="C62" s="5">
        <v>51475.6872</v>
      </c>
      <c r="D62" s="5">
        <v>5.9999999999999995E-4</v>
      </c>
      <c r="E62" s="1">
        <f>+(C62-C$7)/C$8</f>
        <v>37042.001354056592</v>
      </c>
      <c r="F62" s="1">
        <f>ROUND(2*E62,0)/2</f>
        <v>37042</v>
      </c>
      <c r="G62" s="1">
        <f>+C62-(C$7+F62*C$8)</f>
        <v>2.1421999554149806E-4</v>
      </c>
      <c r="I62" s="1">
        <f>+G61</f>
        <v>-1.7127000028267503E-3</v>
      </c>
      <c r="O62" s="1">
        <f ca="1">+C$11+C$12*$F62</f>
        <v>1.1214227100460109E-3</v>
      </c>
      <c r="Q62" s="47">
        <f>+C62-15018.5</f>
        <v>36457.1872</v>
      </c>
    </row>
    <row r="63" spans="1:17">
      <c r="A63" s="1" t="s">
        <v>43</v>
      </c>
      <c r="C63" s="5">
        <v>51475.845600000001</v>
      </c>
      <c r="D63" s="5">
        <v>8.0000000000000004E-4</v>
      </c>
      <c r="E63" s="1">
        <f>+(C63-C$7)/C$8</f>
        <v>37043.002579736341</v>
      </c>
      <c r="F63" s="1">
        <f>ROUND(2*E63,0)/2</f>
        <v>37043</v>
      </c>
      <c r="G63" s="1">
        <f>+C63-(C$7+F63*C$8)</f>
        <v>4.0812999941408634E-4</v>
      </c>
      <c r="I63" s="1">
        <f>+G62</f>
        <v>2.1421999554149806E-4</v>
      </c>
      <c r="O63" s="1">
        <f ca="1">+C$11+C$12*$F63</f>
        <v>1.1213745089291613E-3</v>
      </c>
      <c r="Q63" s="47">
        <f>+C63-15018.5</f>
        <v>36457.345600000001</v>
      </c>
    </row>
    <row r="64" spans="1:17">
      <c r="A64" s="1" t="s">
        <v>43</v>
      </c>
      <c r="C64" s="5">
        <v>51482.648300000001</v>
      </c>
      <c r="D64" s="5">
        <v>1.6000000000000001E-3</v>
      </c>
      <c r="E64" s="1">
        <f>+(C64-C$7)/C$8</f>
        <v>37086.001556577248</v>
      </c>
      <c r="F64" s="1">
        <f>ROUND(2*E64,0)/2</f>
        <v>37086</v>
      </c>
      <c r="G64" s="1">
        <f>+C64-(C$7+F64*C$8)</f>
        <v>2.4626000231364742E-4</v>
      </c>
      <c r="I64" s="1">
        <f>+G63</f>
        <v>4.0812999941408634E-4</v>
      </c>
      <c r="O64" s="1">
        <f ca="1">+C$11+C$12*$F64</f>
        <v>1.1193018609046241E-3</v>
      </c>
      <c r="Q64" s="47">
        <f>+C64-15018.5</f>
        <v>36464.148300000001</v>
      </c>
    </row>
    <row r="65" spans="1:17">
      <c r="A65" s="1" t="s">
        <v>43</v>
      </c>
      <c r="C65" s="5">
        <v>51482.806700000001</v>
      </c>
      <c r="D65" s="5">
        <v>1.6000000000000001E-3</v>
      </c>
      <c r="E65" s="1">
        <f>+(C65-C$7)/C$8</f>
        <v>37087.00278225699</v>
      </c>
      <c r="F65" s="1">
        <f>ROUND(2*E65,0)/2</f>
        <v>37087</v>
      </c>
      <c r="G65" s="1">
        <f>+C65-(C$7+F65*C$8)</f>
        <v>4.4016999891027808E-4</v>
      </c>
      <c r="I65" s="1">
        <f>+G64</f>
        <v>2.4626000231364742E-4</v>
      </c>
      <c r="O65" s="1">
        <f ca="1">+C$11+C$12*$F65</f>
        <v>1.1192536597877743E-3</v>
      </c>
      <c r="Q65" s="47">
        <f>+C65-15018.5</f>
        <v>36464.306700000001</v>
      </c>
    </row>
    <row r="66" spans="1:17">
      <c r="A66" s="1" t="s">
        <v>43</v>
      </c>
      <c r="C66" s="5">
        <v>51508.595000000001</v>
      </c>
      <c r="D66" s="6"/>
      <c r="E66" s="1">
        <f>+(C66-C$7)/C$8</f>
        <v>37250.0072531974</v>
      </c>
      <c r="F66" s="1">
        <f>ROUND(2*E66,0)/2</f>
        <v>37250</v>
      </c>
      <c r="G66" s="1">
        <f>+C66-(C$7+F66*C$8)</f>
        <v>1.1474999992060475E-3</v>
      </c>
      <c r="I66" s="1">
        <f>+G65</f>
        <v>4.4016999891027808E-4</v>
      </c>
      <c r="O66" s="1">
        <f ca="1">+C$11+C$12*$F66</f>
        <v>1.1113968777412728E-3</v>
      </c>
      <c r="Q66" s="47">
        <f>+C66-15018.5</f>
        <v>36490.095000000001</v>
      </c>
    </row>
    <row r="67" spans="1:17">
      <c r="A67" s="12" t="s">
        <v>43</v>
      </c>
      <c r="B67" s="12"/>
      <c r="C67" s="13">
        <v>51508.754000000001</v>
      </c>
      <c r="D67" s="14"/>
      <c r="E67" s="1">
        <f>+(C67-C$7)/C$8</f>
        <v>37251.012271398657</v>
      </c>
      <c r="F67" s="1">
        <f>ROUND(2*E67,0)/2</f>
        <v>37251</v>
      </c>
      <c r="G67" s="1">
        <f>+C67-(C$7+F67*C$8)</f>
        <v>1.9414100024732761E-3</v>
      </c>
      <c r="I67" s="1">
        <f>+G66</f>
        <v>1.1474999992060475E-3</v>
      </c>
      <c r="O67" s="1">
        <f ca="1">+C$11+C$12*$F67</f>
        <v>1.111348676624423E-3</v>
      </c>
      <c r="Q67" s="47">
        <f>+C67-15018.5</f>
        <v>36490.254000000001</v>
      </c>
    </row>
    <row r="68" spans="1:17">
      <c r="A68" s="15" t="s">
        <v>47</v>
      </c>
      <c r="B68" s="16"/>
      <c r="C68" s="13">
        <v>53283.349800000004</v>
      </c>
      <c r="D68" s="13">
        <v>1E-4</v>
      </c>
      <c r="E68" s="1">
        <f>+(C68-C$7)/C$8</f>
        <v>48468.000188867591</v>
      </c>
      <c r="F68" s="1">
        <f>ROUND(2*E68,0)/2</f>
        <v>48468</v>
      </c>
      <c r="G68" s="1">
        <f>+C68-(C$7+F68*C$8)</f>
        <v>2.9880000511184335E-5</v>
      </c>
      <c r="J68" s="1">
        <f>+G68</f>
        <v>2.9880000511184335E-5</v>
      </c>
      <c r="O68" s="1">
        <f ca="1">+C$11+C$12*$F68</f>
        <v>5.7067674892130821E-4</v>
      </c>
      <c r="Q68" s="47">
        <f>+C68-15018.5</f>
        <v>38264.849800000004</v>
      </c>
    </row>
    <row r="69" spans="1:17">
      <c r="A69" s="15" t="s">
        <v>47</v>
      </c>
      <c r="B69" s="16"/>
      <c r="C69" s="13">
        <v>53283.507799999999</v>
      </c>
      <c r="D69" s="13">
        <v>1E-4</v>
      </c>
      <c r="E69" s="1">
        <f>+(C69-C$7)/C$8</f>
        <v>48468.998886199632</v>
      </c>
      <c r="F69" s="1">
        <f>ROUND(2*E69,0)/2</f>
        <v>48469</v>
      </c>
      <c r="G69" s="1">
        <f>+C69-(C$7+F69*C$8)</f>
        <v>-1.7621000006329268E-4</v>
      </c>
      <c r="J69" s="1">
        <f>+G69</f>
        <v>-1.7621000006329268E-4</v>
      </c>
      <c r="O69" s="1">
        <f ca="1">+C$11+C$12*$F69</f>
        <v>5.7062854780445859E-4</v>
      </c>
      <c r="Q69" s="47">
        <f>+C69-15018.5</f>
        <v>38265.007799999999</v>
      </c>
    </row>
    <row r="70" spans="1:17">
      <c r="A70" s="15" t="s">
        <v>47</v>
      </c>
      <c r="B70" s="16"/>
      <c r="C70" s="13">
        <v>53284.298699999999</v>
      </c>
      <c r="D70" s="13">
        <v>2.0000000000000001E-4</v>
      </c>
      <c r="E70" s="1">
        <f>+(C70-C$7)/C$8</f>
        <v>48473.998061642247</v>
      </c>
      <c r="F70" s="1">
        <f>ROUND(2*E70,0)/2</f>
        <v>48474</v>
      </c>
      <c r="G70" s="1">
        <f>+C70-(C$7+F70*C$8)</f>
        <v>-3.0666000384371728E-4</v>
      </c>
      <c r="J70" s="1">
        <f>+G70</f>
        <v>-3.0666000384371728E-4</v>
      </c>
      <c r="O70" s="1">
        <f ca="1">+C$11+C$12*$F70</f>
        <v>5.7038754222021003E-4</v>
      </c>
      <c r="Q70" s="47">
        <f>+C70-15018.5</f>
        <v>38265.798699999999</v>
      </c>
    </row>
    <row r="71" spans="1:17">
      <c r="A71" s="9" t="s">
        <v>48</v>
      </c>
      <c r="B71" s="10" t="s">
        <v>46</v>
      </c>
      <c r="C71" s="11">
        <v>53569.2281</v>
      </c>
      <c r="D71" s="5"/>
      <c r="E71" s="1">
        <f>+(C71-C$7)/C$8</f>
        <v>50274.999527515021</v>
      </c>
      <c r="F71" s="1">
        <f>ROUND(2*E71,0)/2</f>
        <v>50275</v>
      </c>
      <c r="G71" s="1">
        <f>+C71-(C$7+F71*C$8)</f>
        <v>-7.4750001658685505E-5</v>
      </c>
      <c r="K71" s="1">
        <f>+G70</f>
        <v>-3.0666000384371728E-4</v>
      </c>
      <c r="O71" s="1">
        <f ca="1">+C$11+C$12*$F71</f>
        <v>4.8357733077389548E-4</v>
      </c>
      <c r="Q71" s="47">
        <f>+C71-15018.5</f>
        <v>38550.7281</v>
      </c>
    </row>
    <row r="72" spans="1:17">
      <c r="A72" s="9" t="s">
        <v>49</v>
      </c>
      <c r="B72" s="10" t="s">
        <v>46</v>
      </c>
      <c r="C72" s="11">
        <v>53942.1201</v>
      </c>
      <c r="D72" s="5"/>
      <c r="E72" s="1">
        <f>+(C72-C$7)/C$8</f>
        <v>52632.001081627131</v>
      </c>
      <c r="F72" s="1">
        <f>ROUND(2*E72,0)/2</f>
        <v>52632</v>
      </c>
      <c r="G72" s="1">
        <f>+C72-(C$7+F72*C$8)</f>
        <v>1.7112000205088407E-4</v>
      </c>
      <c r="K72" s="1">
        <f>+G71</f>
        <v>-7.4750001658685505E-5</v>
      </c>
      <c r="O72" s="1">
        <f ca="1">+C$11+C$12*$F72</f>
        <v>3.6996729835914654E-4</v>
      </c>
      <c r="Q72" s="47">
        <f>+C72-15018.5</f>
        <v>38923.6201</v>
      </c>
    </row>
    <row r="73" spans="1:17">
      <c r="A73" s="9" t="s">
        <v>49</v>
      </c>
      <c r="B73" s="10" t="s">
        <v>46</v>
      </c>
      <c r="C73" s="11">
        <v>53942.277800000003</v>
      </c>
      <c r="D73" s="5"/>
      <c r="E73" s="1">
        <f>+(C73-C$7)/C$8</f>
        <v>52632.997882698466</v>
      </c>
      <c r="F73" s="1">
        <f>ROUND(2*E73,0)/2</f>
        <v>52633</v>
      </c>
      <c r="G73" s="1">
        <f>+C73-(C$7+F73*C$8)</f>
        <v>-3.3496999822091311E-4</v>
      </c>
      <c r="K73" s="1">
        <f>+G72</f>
        <v>1.7112000205088407E-4</v>
      </c>
      <c r="O73" s="1">
        <f ca="1">+C$11+C$12*$F73</f>
        <v>3.6991909724229648E-4</v>
      </c>
      <c r="Q73" s="47">
        <f>+C73-15018.5</f>
        <v>38923.777800000003</v>
      </c>
    </row>
    <row r="74" spans="1:17">
      <c r="A74" s="9" t="s">
        <v>49</v>
      </c>
      <c r="B74" s="10" t="s">
        <v>46</v>
      </c>
      <c r="C74" s="11">
        <v>53944.176399999997</v>
      </c>
      <c r="D74" s="5"/>
      <c r="E74" s="1">
        <f>+(C74-C$7)/C$8</f>
        <v>52644.998684943137</v>
      </c>
      <c r="F74" s="1">
        <f>ROUND(2*E74,0)/2</f>
        <v>52645</v>
      </c>
      <c r="G74" s="1">
        <f>+C74-(C$7+F74*C$8)</f>
        <v>-2.0805000531254336E-4</v>
      </c>
      <c r="K74" s="1">
        <f>+G73</f>
        <v>-3.3496999822091311E-4</v>
      </c>
      <c r="O74" s="1">
        <f ca="1">+C$11+C$12*$F74</f>
        <v>3.6934068384010012E-4</v>
      </c>
      <c r="Q74" s="47">
        <f>+C74-15018.5</f>
        <v>38925.676399999997</v>
      </c>
    </row>
    <row r="75" spans="1:17">
      <c r="A75" s="9" t="s">
        <v>49</v>
      </c>
      <c r="B75" s="10" t="s">
        <v>46</v>
      </c>
      <c r="C75" s="11">
        <v>53945.127899999999</v>
      </c>
      <c r="D75" s="5"/>
      <c r="E75" s="1">
        <f>+(C75-C$7)/C$8</f>
        <v>52651.012991977732</v>
      </c>
      <c r="F75" s="1">
        <f>ROUND(2*E75,0)/2</f>
        <v>52651</v>
      </c>
      <c r="G75" s="1">
        <f>+C75-(C$7+F75*C$8)</f>
        <v>2.0554099974106066E-3</v>
      </c>
      <c r="K75" s="1">
        <f>+G74</f>
        <v>-2.0805000531254336E-4</v>
      </c>
      <c r="O75" s="1">
        <f ca="1">+C$11+C$12*$F75</f>
        <v>3.6905147713900193E-4</v>
      </c>
      <c r="Q75" s="47">
        <f>+C75-15018.5</f>
        <v>38926.627899999999</v>
      </c>
    </row>
    <row r="76" spans="1:17">
      <c r="A76" s="9" t="s">
        <v>49</v>
      </c>
      <c r="B76" s="10" t="s">
        <v>46</v>
      </c>
      <c r="C76" s="11">
        <v>53945.285499999998</v>
      </c>
      <c r="D76" s="5"/>
      <c r="E76" s="1">
        <f>+(C76-C$7)/C$8</f>
        <v>52652.009160962116</v>
      </c>
      <c r="F76" s="1">
        <f>ROUND(2*E76,0)/2</f>
        <v>52652</v>
      </c>
      <c r="G76" s="1">
        <f>+C76-(C$7+F76*C$8)</f>
        <v>1.4493199996650219E-3</v>
      </c>
      <c r="K76" s="1">
        <f>+G75</f>
        <v>2.0554099974106066E-3</v>
      </c>
      <c r="O76" s="1">
        <f ca="1">+C$11+C$12*$F76</f>
        <v>3.6900327602215231E-4</v>
      </c>
      <c r="Q76" s="47">
        <f>+C76-15018.5</f>
        <v>38926.785499999998</v>
      </c>
    </row>
    <row r="77" spans="1:17">
      <c r="A77" s="9" t="s">
        <v>49</v>
      </c>
      <c r="B77" s="10" t="s">
        <v>46</v>
      </c>
      <c r="C77" s="11">
        <v>53946.234499999999</v>
      </c>
      <c r="D77" s="5"/>
      <c r="E77" s="1">
        <f>+(C77-C$7)/C$8</f>
        <v>52658.007665823723</v>
      </c>
      <c r="F77" s="1">
        <f>ROUND(2*E77,0)/2</f>
        <v>52658</v>
      </c>
      <c r="G77" s="1">
        <f>+C77-(C$7+F77*C$8)</f>
        <v>1.2127800000598654E-3</v>
      </c>
      <c r="K77" s="1">
        <f>+G76</f>
        <v>1.4493199996650219E-3</v>
      </c>
      <c r="O77" s="1">
        <f ca="1">+C$11+C$12*$F77</f>
        <v>3.6871406932105413E-4</v>
      </c>
      <c r="Q77" s="47">
        <f>+C77-15018.5</f>
        <v>38927.734499999999</v>
      </c>
    </row>
    <row r="78" spans="1:17">
      <c r="A78" s="9" t="s">
        <v>49</v>
      </c>
      <c r="B78" s="10" t="s">
        <v>46</v>
      </c>
      <c r="C78" s="11">
        <v>53950.190799999997</v>
      </c>
      <c r="D78" s="5"/>
      <c r="E78" s="1">
        <f>+(C78-C$7)/C$8</f>
        <v>52683.014920601323</v>
      </c>
      <c r="F78" s="1">
        <f>ROUND(2*E78,0)/2</f>
        <v>52683</v>
      </c>
      <c r="G78" s="1">
        <f>+C78-(C$7+F78*C$8)</f>
        <v>2.3605299938935786E-3</v>
      </c>
      <c r="K78" s="1">
        <f>+G77</f>
        <v>1.2127800000598654E-3</v>
      </c>
      <c r="O78" s="1">
        <f ca="1">+C$11+C$12*$F78</f>
        <v>3.6750904139981133E-4</v>
      </c>
      <c r="Q78" s="47">
        <f>+C78-15018.5</f>
        <v>38931.690799999997</v>
      </c>
    </row>
    <row r="79" spans="1:17">
      <c r="A79" s="9" t="s">
        <v>49</v>
      </c>
      <c r="B79" s="10" t="s">
        <v>46</v>
      </c>
      <c r="C79" s="11">
        <v>53951.140099999997</v>
      </c>
      <c r="D79" s="5"/>
      <c r="E79" s="1">
        <f>+(C79-C$7)/C$8</f>
        <v>52689.01532172368</v>
      </c>
      <c r="F79" s="1">
        <f>ROUND(2*E79,0)/2</f>
        <v>52689</v>
      </c>
      <c r="G79" s="1">
        <f>+C79-(C$7+F79*C$8)</f>
        <v>2.4239899939857423E-3</v>
      </c>
      <c r="K79" s="1">
        <f>+G78</f>
        <v>2.3605299938935786E-3</v>
      </c>
      <c r="O79" s="1">
        <f ca="1">+C$11+C$12*$F79</f>
        <v>3.6721983469871315E-4</v>
      </c>
      <c r="Q79" s="47">
        <f>+C79-15018.5</f>
        <v>38932.640099999997</v>
      </c>
    </row>
    <row r="80" spans="1:17">
      <c r="A80" s="9" t="s">
        <v>49</v>
      </c>
      <c r="B80" s="10" t="s">
        <v>46</v>
      </c>
      <c r="C80" s="11">
        <v>53952.248299999999</v>
      </c>
      <c r="D80" s="5"/>
      <c r="E80" s="1">
        <f>+(C80-C$7)/C$8</f>
        <v>52696.020108960394</v>
      </c>
      <c r="F80" s="1">
        <f>ROUND(2*E80,0)/2</f>
        <v>52696</v>
      </c>
      <c r="G80" s="1">
        <f>+C80-(C$7+F80*C$8)</f>
        <v>3.1813599998713471E-3</v>
      </c>
      <c r="K80" s="1">
        <f>+G79</f>
        <v>2.4239899939857423E-3</v>
      </c>
      <c r="O80" s="1">
        <f ca="1">+C$11+C$12*$F80</f>
        <v>3.6688242688076534E-4</v>
      </c>
      <c r="Q80" s="47">
        <f>+C80-15018.5</f>
        <v>38933.748299999999</v>
      </c>
    </row>
    <row r="81" spans="1:17">
      <c r="A81" s="9" t="s">
        <v>49</v>
      </c>
      <c r="B81" s="10" t="s">
        <v>46</v>
      </c>
      <c r="C81" s="11">
        <v>53954.146000000001</v>
      </c>
      <c r="D81" s="5"/>
      <c r="E81" s="1">
        <f>+(C81-C$7)/C$8</f>
        <v>52708.015222422851</v>
      </c>
      <c r="F81" s="1">
        <f>ROUND(2*E81,0)/2</f>
        <v>52708</v>
      </c>
      <c r="G81" s="1">
        <f>+C81-(C$7+F81*C$8)</f>
        <v>2.408280000963714E-3</v>
      </c>
      <c r="K81" s="1">
        <f>+G80</f>
        <v>3.1813599998713471E-3</v>
      </c>
      <c r="O81" s="1">
        <f ca="1">+C$11+C$12*$F81</f>
        <v>3.6630401347856898E-4</v>
      </c>
      <c r="Q81" s="47">
        <f>+C81-15018.5</f>
        <v>38935.646000000001</v>
      </c>
    </row>
    <row r="82" spans="1:17">
      <c r="A82" s="9" t="s">
        <v>49</v>
      </c>
      <c r="B82" s="10" t="s">
        <v>46</v>
      </c>
      <c r="C82" s="11">
        <v>53957.153299999998</v>
      </c>
      <c r="D82" s="5"/>
      <c r="E82" s="1">
        <f>+(C82-C$7)/C$8</f>
        <v>52727.023972338844</v>
      </c>
      <c r="F82" s="1">
        <f>ROUND(2*E82,0)/2</f>
        <v>52727</v>
      </c>
      <c r="G82" s="1">
        <f>+C82-(C$7+F82*C$8)</f>
        <v>3.7925699944025837E-3</v>
      </c>
      <c r="K82" s="1">
        <f>+G81</f>
        <v>2.408280000963714E-3</v>
      </c>
      <c r="O82" s="1">
        <f ca="1">+C$11+C$12*$F82</f>
        <v>3.653881922584248E-4</v>
      </c>
      <c r="Q82" s="47">
        <f>+C82-15018.5</f>
        <v>38938.653299999998</v>
      </c>
    </row>
    <row r="83" spans="1:17">
      <c r="A83" s="9" t="s">
        <v>49</v>
      </c>
      <c r="B83" s="10" t="s">
        <v>46</v>
      </c>
      <c r="C83" s="11">
        <v>53972.181100000002</v>
      </c>
      <c r="D83" s="5"/>
      <c r="E83" s="1">
        <f>+(C83-C$7)/C$8</f>
        <v>52822.012730356968</v>
      </c>
      <c r="F83" s="1">
        <f>ROUND(2*E83,0)/2</f>
        <v>52822</v>
      </c>
      <c r="G83" s="1">
        <f>+C83-(C$7+F83*C$8)</f>
        <v>2.014019999478478E-3</v>
      </c>
      <c r="K83" s="1">
        <f>+G82</f>
        <v>3.7925699944025837E-3</v>
      </c>
      <c r="O83" s="1">
        <f ca="1">+C$11+C$12*$F83</f>
        <v>3.6080908615770306E-4</v>
      </c>
      <c r="Q83" s="47">
        <f>+C83-15018.5</f>
        <v>38953.681100000002</v>
      </c>
    </row>
    <row r="84" spans="1:17">
      <c r="A84" s="9" t="s">
        <v>50</v>
      </c>
      <c r="B84" s="10" t="s">
        <v>46</v>
      </c>
      <c r="C84" s="11">
        <v>53999.391000000003</v>
      </c>
      <c r="D84" s="5"/>
      <c r="E84" s="1">
        <f>+(C84-C$7)/C$8</f>
        <v>52994.002948938323</v>
      </c>
      <c r="F84" s="1">
        <f>ROUND(2*E84,0)/2</f>
        <v>52994</v>
      </c>
      <c r="G84" s="1">
        <f>+C84-(C$7+F84*C$8)</f>
        <v>4.6654000470880419E-4</v>
      </c>
      <c r="K84" s="1">
        <f>+G83</f>
        <v>2.014019999478478E-3</v>
      </c>
      <c r="O84" s="1">
        <f ca="1">+C$11+C$12*$F84</f>
        <v>3.5251849405955413E-4</v>
      </c>
      <c r="Q84" s="47">
        <f>+C84-15018.5</f>
        <v>38980.891000000003</v>
      </c>
    </row>
    <row r="85" spans="1:17">
      <c r="A85" s="9" t="s">
        <v>51</v>
      </c>
      <c r="B85" s="10" t="s">
        <v>46</v>
      </c>
      <c r="C85" s="11">
        <v>54309.158000000003</v>
      </c>
      <c r="D85" s="5"/>
      <c r="E85" s="1">
        <f>+(C85-C$7)/C$8</f>
        <v>54951.999635412278</v>
      </c>
      <c r="F85" s="1">
        <f>ROUND(2*E85,0)/2</f>
        <v>54952</v>
      </c>
      <c r="G85" s="1">
        <f>+C85-(C$7+F85*C$8)</f>
        <v>-5.7680001191329211E-5</v>
      </c>
      <c r="K85" s="1">
        <f>+G84</f>
        <v>4.6654000470880419E-4</v>
      </c>
      <c r="O85" s="1">
        <f ca="1">+C$11+C$12*$F85</f>
        <v>2.5814070726783633E-4</v>
      </c>
      <c r="Q85" s="47">
        <f>+C85-15018.5</f>
        <v>39290.658000000003</v>
      </c>
    </row>
    <row r="86" spans="1:17">
      <c r="A86" s="9" t="s">
        <v>51</v>
      </c>
      <c r="B86" s="10" t="s">
        <v>46</v>
      </c>
      <c r="C86" s="11">
        <v>54310.265099999997</v>
      </c>
      <c r="D86" s="5"/>
      <c r="E86" s="1">
        <f>+(C86-C$7)/C$8</f>
        <v>54958.997469692826</v>
      </c>
      <c r="F86" s="1">
        <f>ROUND(2*E86,0)/2</f>
        <v>54959</v>
      </c>
      <c r="G86" s="1">
        <f>+C86-(C$7+F86*C$8)</f>
        <v>-4.0031000389717519E-4</v>
      </c>
      <c r="K86" s="1">
        <f>+G85</f>
        <v>-5.7680001191329211E-5</v>
      </c>
      <c r="O86" s="1">
        <f ca="1">+C$11+C$12*$F86</f>
        <v>2.5780329944988809E-4</v>
      </c>
      <c r="Q86" s="47">
        <f>+C86-15018.5</f>
        <v>39291.765099999997</v>
      </c>
    </row>
    <row r="87" spans="1:17">
      <c r="A87" s="9" t="s">
        <v>51</v>
      </c>
      <c r="B87" s="10" t="s">
        <v>46</v>
      </c>
      <c r="C87" s="11">
        <v>54313.112999999998</v>
      </c>
      <c r="D87" s="5"/>
      <c r="E87" s="1">
        <f>+(C87-C$7)/C$8</f>
        <v>54976.998673059912</v>
      </c>
      <c r="F87" s="1">
        <f>ROUND(2*E87,0)/2</f>
        <v>54977</v>
      </c>
      <c r="G87" s="1">
        <f>+C87-(C$7+F87*C$8)</f>
        <v>-2.0993000362068415E-4</v>
      </c>
      <c r="K87" s="1">
        <f>+G86</f>
        <v>-4.0031000389717519E-4</v>
      </c>
      <c r="O87" s="1">
        <f ca="1">+C$11+C$12*$F87</f>
        <v>2.5693567934659354E-4</v>
      </c>
      <c r="Q87" s="47">
        <f>+C87-15018.5</f>
        <v>39294.612999999998</v>
      </c>
    </row>
    <row r="88" spans="1:17">
      <c r="A88" s="9" t="s">
        <v>51</v>
      </c>
      <c r="B88" s="10" t="s">
        <v>46</v>
      </c>
      <c r="C88" s="11">
        <v>54334.157200000001</v>
      </c>
      <c r="D88" s="5"/>
      <c r="E88" s="1">
        <f>+(C88-C$7)/C$8</f>
        <v>55110.016308474602</v>
      </c>
      <c r="F88" s="1">
        <f>ROUND(2*E88,0)/2</f>
        <v>55110</v>
      </c>
      <c r="G88" s="1">
        <f>+C88-(C$7+F88*C$8)</f>
        <v>2.5801000010687858E-3</v>
      </c>
      <c r="K88" s="1">
        <f>+G87</f>
        <v>-2.0993000362068415E-4</v>
      </c>
      <c r="O88" s="1">
        <f ca="1">+C$11+C$12*$F88</f>
        <v>2.5052493080558302E-4</v>
      </c>
      <c r="Q88" s="47">
        <f>+C88-15018.5</f>
        <v>39315.657200000001</v>
      </c>
    </row>
    <row r="89" spans="1:17">
      <c r="A89" s="9" t="s">
        <v>51</v>
      </c>
      <c r="B89" s="10" t="s">
        <v>46</v>
      </c>
      <c r="C89" s="11">
        <v>54335.262300000002</v>
      </c>
      <c r="D89" s="5"/>
      <c r="E89" s="1">
        <f>+(C89-C$7)/C$8</f>
        <v>55117.001501016814</v>
      </c>
      <c r="F89" s="1">
        <f>ROUND(2*E89,0)/2</f>
        <v>55117</v>
      </c>
      <c r="G89" s="1">
        <f>+C89-(C$7+F89*C$8)</f>
        <v>2.3746999795548618E-4</v>
      </c>
      <c r="K89" s="1">
        <f>+G88</f>
        <v>2.5801000010687858E-3</v>
      </c>
      <c r="O89" s="1">
        <f ca="1">+C$11+C$12*$F89</f>
        <v>2.5018752298763521E-4</v>
      </c>
      <c r="Q89" s="47">
        <f>+C89-15018.5</f>
        <v>39316.762300000002</v>
      </c>
    </row>
    <row r="90" spans="1:17">
      <c r="A90" s="17" t="s">
        <v>52</v>
      </c>
      <c r="B90" s="18" t="s">
        <v>46</v>
      </c>
      <c r="C90" s="13">
        <v>54413.414599999996</v>
      </c>
      <c r="D90" s="13">
        <v>2.9999999999999997E-4</v>
      </c>
      <c r="E90" s="1">
        <f>+(C90-C$7)/C$8</f>
        <v>55610.991966238442</v>
      </c>
      <c r="F90" s="1">
        <f>ROUND(2*E90,0)/2</f>
        <v>55611</v>
      </c>
      <c r="G90" s="1">
        <f>+C90-(C$7+F90*C$8)</f>
        <v>-1.2709900038316846E-3</v>
      </c>
      <c r="K90" s="1">
        <f>+G89</f>
        <v>2.3746999795548618E-4</v>
      </c>
      <c r="O90" s="1">
        <f ca="1">+C$11+C$12*$F90</f>
        <v>2.263761712638819E-4</v>
      </c>
      <c r="Q90" s="47">
        <f>+C90-15018.5</f>
        <v>39394.914599999996</v>
      </c>
    </row>
    <row r="91" spans="1:17">
      <c r="A91" s="19" t="s">
        <v>53</v>
      </c>
      <c r="B91" s="20" t="s">
        <v>46</v>
      </c>
      <c r="C91" s="19">
        <v>54413.415000000001</v>
      </c>
      <c r="D91" s="19">
        <v>1E-4</v>
      </c>
      <c r="E91" s="1">
        <f>+(C91-C$7)/C$8</f>
        <v>55610.994494586143</v>
      </c>
      <c r="F91" s="1">
        <f>ROUND(2*E91,0)/2</f>
        <v>55611</v>
      </c>
      <c r="G91" s="1">
        <f>+C91-(C$7+F91*C$8)</f>
        <v>-8.709899993846193E-4</v>
      </c>
      <c r="K91" s="1">
        <f>+G90</f>
        <v>-1.2709900038316846E-3</v>
      </c>
      <c r="O91" s="1">
        <f ca="1">+C$11+C$12*$F91</f>
        <v>2.263761712638819E-4</v>
      </c>
      <c r="Q91" s="47">
        <f>+C91-15018.5</f>
        <v>39394.915000000001</v>
      </c>
    </row>
    <row r="92" spans="1:17">
      <c r="A92" s="21" t="s">
        <v>54</v>
      </c>
      <c r="B92" s="22" t="s">
        <v>46</v>
      </c>
      <c r="C92" s="23">
        <v>55396.508300000001</v>
      </c>
      <c r="D92" s="23">
        <v>1E-4</v>
      </c>
      <c r="E92" s="1">
        <f>+(C92-C$7)/C$8</f>
        <v>61824.998645753782</v>
      </c>
      <c r="F92" s="1">
        <f>ROUND(2*E92,0)/2</f>
        <v>61825</v>
      </c>
      <c r="G92" s="1">
        <f>+C92-(C$7+F92*C$8)</f>
        <v>-2.1425000159069896E-4</v>
      </c>
      <c r="K92" s="1">
        <f>+G91</f>
        <v>-8.709899993846193E-4</v>
      </c>
      <c r="O92" s="1">
        <f ca="1">+C$11+C$12*$F92</f>
        <v>-7.3145568840170434E-5</v>
      </c>
      <c r="Q92" s="47">
        <f>+C92-15018.5</f>
        <v>40378.008300000001</v>
      </c>
    </row>
    <row r="93" spans="1:17">
      <c r="A93" s="24" t="s">
        <v>55</v>
      </c>
      <c r="B93" s="24"/>
      <c r="C93" s="25">
        <v>55419.447200000002</v>
      </c>
      <c r="D93" s="25">
        <v>4.0000000000000002E-4</v>
      </c>
      <c r="E93" s="1">
        <f>+(C93-C$7)/C$8</f>
        <v>61969.992432023326</v>
      </c>
      <c r="F93" s="1">
        <f>ROUND(2*E93,0)/2</f>
        <v>61970</v>
      </c>
      <c r="G93" s="1">
        <f>+C93-(C$7+F93*C$8)</f>
        <v>-1.1973000000580214E-3</v>
      </c>
      <c r="J93" s="1">
        <f>+G92</f>
        <v>-2.1425000159069896E-4</v>
      </c>
      <c r="O93" s="1">
        <f ca="1">+C$11+C$12*$F93</f>
        <v>-8.0134730783377323E-5</v>
      </c>
      <c r="Q93" s="47">
        <f>+C93-15018.5</f>
        <v>40400.947200000002</v>
      </c>
    </row>
    <row r="94" spans="1:17">
      <c r="A94" s="24" t="s">
        <v>55</v>
      </c>
      <c r="B94" s="24"/>
      <c r="C94" s="25">
        <v>55420.3963</v>
      </c>
      <c r="D94" s="25">
        <v>5.9999999999999995E-4</v>
      </c>
      <c r="E94" s="1">
        <f>+(C94-C$7)/C$8</f>
        <v>61975.991568971833</v>
      </c>
      <c r="F94" s="1">
        <f>ROUND(2*E94,0)/2</f>
        <v>61976</v>
      </c>
      <c r="G94" s="1">
        <f>+C94-(C$7+F94*C$8)</f>
        <v>-1.3338400021893904E-3</v>
      </c>
      <c r="J94" s="1">
        <f>+G93</f>
        <v>-1.1973000000580214E-3</v>
      </c>
      <c r="O94" s="1">
        <f ca="1">+C$11+C$12*$F94</f>
        <v>-8.0423937484475506E-5</v>
      </c>
      <c r="Q94" s="47">
        <f>+C94-15018.5</f>
        <v>40401.8963</v>
      </c>
    </row>
    <row r="95" spans="1:17">
      <c r="A95" s="24" t="s">
        <v>55</v>
      </c>
      <c r="B95" s="24"/>
      <c r="C95" s="25">
        <v>55478.3004</v>
      </c>
      <c r="D95" s="25">
        <v>8.0000000000000004E-4</v>
      </c>
      <c r="E95" s="1">
        <f>+(C95-C$7)/C$8</f>
        <v>62341.995810654313</v>
      </c>
      <c r="F95" s="1">
        <f>ROUND(2*E95,0)/2</f>
        <v>62342</v>
      </c>
      <c r="G95" s="1">
        <f>+C95-(C$7+F95*C$8)</f>
        <v>-6.6278000304009765E-4</v>
      </c>
      <c r="J95" s="1">
        <f>+G94</f>
        <v>-1.3338400021893904E-3</v>
      </c>
      <c r="O95" s="1">
        <f ca="1">+C$11+C$12*$F95</f>
        <v>-9.8065546251466414E-5</v>
      </c>
      <c r="Q95" s="47">
        <f>+C95-15018.5</f>
        <v>40459.8004</v>
      </c>
    </row>
    <row r="96" spans="1:17">
      <c r="A96" s="24" t="s">
        <v>55</v>
      </c>
      <c r="B96" s="24"/>
      <c r="C96" s="25">
        <v>55478.378199999999</v>
      </c>
      <c r="D96" s="25">
        <v>2.8E-3</v>
      </c>
      <c r="E96" s="1">
        <f>+(C96-C$7)/C$8</f>
        <v>62342.487574277315</v>
      </c>
      <c r="F96" s="1">
        <f>ROUND(2*E96,0)/2</f>
        <v>62342.5</v>
      </c>
      <c r="G96" s="1">
        <f>+C96-(C$7+F96*C$8)</f>
        <v>-1.9658250021166168E-3</v>
      </c>
      <c r="J96" s="1">
        <f>+G95</f>
        <v>-6.6278000304009765E-4</v>
      </c>
      <c r="O96" s="1">
        <f ca="1">+C$11+C$12*$F96</f>
        <v>-9.8089646809891226E-5</v>
      </c>
      <c r="Q96" s="47">
        <f>+C96-15018.5</f>
        <v>40459.878199999999</v>
      </c>
    </row>
    <row r="97" spans="1:17">
      <c r="A97" s="24" t="s">
        <v>55</v>
      </c>
      <c r="B97" s="24"/>
      <c r="C97" s="25">
        <v>55478.4568</v>
      </c>
      <c r="D97" s="25">
        <v>2.8E-3</v>
      </c>
      <c r="E97" s="1">
        <f>+(C97-C$7)/C$8</f>
        <v>62342.984394595675</v>
      </c>
      <c r="F97" s="1">
        <f>ROUND(2*E97,0)/2</f>
        <v>62343</v>
      </c>
      <c r="G97" s="1">
        <f>+C97-(C$7+F97*C$8)</f>
        <v>-2.468869999574963E-3</v>
      </c>
      <c r="J97" s="1">
        <f>+G96</f>
        <v>-1.9658250021166168E-3</v>
      </c>
      <c r="O97" s="1">
        <f ca="1">+C$11+C$12*$F97</f>
        <v>-9.8113747368316472E-5</v>
      </c>
      <c r="Q97" s="47">
        <f>+C97-15018.5</f>
        <v>40459.9568</v>
      </c>
    </row>
    <row r="98" spans="1:17">
      <c r="A98" s="24" t="s">
        <v>55</v>
      </c>
      <c r="B98" s="24"/>
      <c r="C98" s="25">
        <v>55480.517099999997</v>
      </c>
      <c r="D98" s="25">
        <v>2.0999999999999999E-3</v>
      </c>
      <c r="E98" s="1">
        <f>+(C98-C$7)/C$8</f>
        <v>62356.007281388447</v>
      </c>
      <c r="F98" s="1">
        <f>ROUND(2*E98,0)/2</f>
        <v>62356</v>
      </c>
      <c r="G98" s="1">
        <f>+C98-(C$7+F98*C$8)</f>
        <v>1.1519599938765168E-3</v>
      </c>
      <c r="J98" s="1">
        <f>+G97</f>
        <v>-2.468869999574963E-3</v>
      </c>
      <c r="O98" s="1">
        <f ca="1">+C$11+C$12*$F98</f>
        <v>-9.8740361887362463E-5</v>
      </c>
      <c r="Q98" s="47">
        <f>+C98-15018.5</f>
        <v>40462.017099999997</v>
      </c>
    </row>
    <row r="99" spans="1:17">
      <c r="A99" s="24" t="s">
        <v>55</v>
      </c>
      <c r="B99" s="24"/>
      <c r="C99" s="25">
        <v>55481.307200000003</v>
      </c>
      <c r="D99" s="25">
        <v>6.9999999999999999E-4</v>
      </c>
      <c r="E99" s="1">
        <f>+(C99-C$7)/C$8</f>
        <v>62361.001400135749</v>
      </c>
      <c r="F99" s="1">
        <f>ROUND(2*E99,0)/2</f>
        <v>62361</v>
      </c>
      <c r="G99" s="1">
        <f>+C99-(C$7+F99*C$8)</f>
        <v>2.2151000302983448E-4</v>
      </c>
      <c r="J99" s="1">
        <f>+G98</f>
        <v>1.1519599938765168E-3</v>
      </c>
      <c r="O99" s="1">
        <f ca="1">+C$11+C$12*$F99</f>
        <v>-9.8981367471611022E-5</v>
      </c>
      <c r="Q99" s="47">
        <f>+C99-15018.5</f>
        <v>40462.807200000003</v>
      </c>
    </row>
    <row r="100" spans="1:17">
      <c r="A100" s="24" t="s">
        <v>55</v>
      </c>
      <c r="B100" s="24"/>
      <c r="C100" s="25">
        <v>55481.466800000002</v>
      </c>
      <c r="D100" s="25">
        <v>1E-3</v>
      </c>
      <c r="E100" s="1">
        <f>+(C100-C$7)/C$8</f>
        <v>62362.010210858512</v>
      </c>
      <c r="F100" s="1">
        <f>ROUND(2*E100,0)/2</f>
        <v>62362</v>
      </c>
      <c r="G100" s="1">
        <f>+C100-(C$7+F100*C$8)</f>
        <v>1.6154199984157458E-3</v>
      </c>
      <c r="J100" s="1">
        <f>+G99</f>
        <v>2.2151000302983448E-4</v>
      </c>
      <c r="O100" s="1">
        <f ca="1">+C$11+C$12*$F100</f>
        <v>-9.9029568588460647E-5</v>
      </c>
      <c r="Q100" s="47">
        <f>+C100-15018.5</f>
        <v>40462.966800000002</v>
      </c>
    </row>
    <row r="101" spans="1:17">
      <c r="A101" s="24" t="s">
        <v>55</v>
      </c>
      <c r="B101" s="24"/>
      <c r="C101" s="25">
        <v>55484.312899999997</v>
      </c>
      <c r="D101" s="25">
        <v>2.3E-3</v>
      </c>
      <c r="E101" s="1">
        <f>+(C101-C$7)/C$8</f>
        <v>62380.000036661018</v>
      </c>
      <c r="F101" s="1">
        <f>ROUND(2*E101,0)/2</f>
        <v>62380</v>
      </c>
      <c r="G101" s="1">
        <f>+C101-(C$7+F101*C$8)</f>
        <v>5.799993232358247E-6</v>
      </c>
      <c r="J101" s="1">
        <f>+G100</f>
        <v>1.6154199984157458E-3</v>
      </c>
      <c r="O101" s="1">
        <f ca="1">+C$11+C$12*$F101</f>
        <v>-9.9897188691755196E-5</v>
      </c>
      <c r="Q101" s="47">
        <f>+C101-15018.5</f>
        <v>40465.812899999997</v>
      </c>
    </row>
    <row r="102" spans="1:17">
      <c r="A102" s="24" t="s">
        <v>55</v>
      </c>
      <c r="B102" s="24"/>
      <c r="C102" s="25">
        <v>55499.341500000002</v>
      </c>
      <c r="D102" s="25">
        <v>1.8E-3</v>
      </c>
      <c r="E102" s="1">
        <f>+(C102-C$7)/C$8</f>
        <v>62474.993851374507</v>
      </c>
      <c r="F102" s="1">
        <f>ROUND(2*E102,0)/2</f>
        <v>62475</v>
      </c>
      <c r="G102" s="1">
        <f>+C102-(C$7+F102*C$8)</f>
        <v>-9.7275000007357448E-4</v>
      </c>
      <c r="J102" s="1">
        <f>+G101</f>
        <v>5.799993232358247E-6</v>
      </c>
      <c r="O102" s="1">
        <f ca="1">+C$11+C$12*$F102</f>
        <v>-1.0447629479247694E-4</v>
      </c>
      <c r="Q102" s="47">
        <f>+C102-15018.5</f>
        <v>40480.841500000002</v>
      </c>
    </row>
    <row r="103" spans="1:17">
      <c r="A103" s="24" t="s">
        <v>55</v>
      </c>
      <c r="B103" s="24"/>
      <c r="C103" s="25">
        <v>55502.3482</v>
      </c>
      <c r="D103" s="25">
        <v>5.0000000000000001E-4</v>
      </c>
      <c r="E103" s="1">
        <f>+(C103-C$7)/C$8</f>
        <v>62493.998808768993</v>
      </c>
      <c r="F103" s="1">
        <f>ROUND(2*E103,0)/2</f>
        <v>62494</v>
      </c>
      <c r="G103" s="1">
        <f>+C103-(C$7+F103*C$8)</f>
        <v>-1.8845999875338748E-4</v>
      </c>
      <c r="J103" s="1">
        <f>+G102</f>
        <v>-9.7275000007357448E-4</v>
      </c>
      <c r="O103" s="1">
        <f ca="1">+C$11+C$12*$F103</f>
        <v>-1.0539211601262154E-4</v>
      </c>
      <c r="Q103" s="47">
        <f>+C103-15018.5</f>
        <v>40483.8482</v>
      </c>
    </row>
    <row r="104" spans="1:17">
      <c r="A104" s="24" t="s">
        <v>55</v>
      </c>
      <c r="B104" s="24"/>
      <c r="C104" s="25">
        <v>55502.350200000001</v>
      </c>
      <c r="D104" s="25">
        <v>1.2999999999999999E-3</v>
      </c>
      <c r="E104" s="1">
        <f>+(C104-C$7)/C$8</f>
        <v>62494.011450507373</v>
      </c>
      <c r="F104" s="1">
        <f>ROUND(2*E104,0)/2</f>
        <v>62494</v>
      </c>
      <c r="G104" s="1">
        <f>+C104-(C$7+F104*C$8)</f>
        <v>1.8115400016540661E-3</v>
      </c>
      <c r="J104" s="1">
        <f>+G103</f>
        <v>-1.8845999875338748E-4</v>
      </c>
      <c r="O104" s="1">
        <f ca="1">+C$11+C$12*$F104</f>
        <v>-1.0539211601262154E-4</v>
      </c>
      <c r="Q104" s="47">
        <f>+C104-15018.5</f>
        <v>40483.850200000001</v>
      </c>
    </row>
    <row r="105" spans="1:17">
      <c r="A105" s="24" t="s">
        <v>55</v>
      </c>
      <c r="B105" s="24"/>
      <c r="C105" s="25">
        <v>55503.306199999999</v>
      </c>
      <c r="D105" s="25">
        <v>6.9999999999999999E-4</v>
      </c>
      <c r="E105" s="1">
        <f>+(C105-C$7)/C$8</f>
        <v>62500.054201453298</v>
      </c>
      <c r="F105" s="1">
        <f>ROUND(2*E105,0)/2</f>
        <v>62500</v>
      </c>
      <c r="G105" s="1">
        <f>+C105-(C$7+F105*C$8)</f>
        <v>8.5749999998370185E-3</v>
      </c>
      <c r="J105" s="1">
        <f>+G104</f>
        <v>1.8115400016540661E-3</v>
      </c>
      <c r="O105" s="1">
        <f ca="1">+C$11+C$12*$F105</f>
        <v>-1.0568132271371973E-4</v>
      </c>
      <c r="Q105" s="47">
        <f>+C105-15018.5</f>
        <v>40484.806199999999</v>
      </c>
    </row>
    <row r="106" spans="1:17">
      <c r="A106" s="9" t="s">
        <v>56</v>
      </c>
      <c r="B106" s="10" t="s">
        <v>46</v>
      </c>
      <c r="C106" s="11">
        <v>55835.372199999998</v>
      </c>
      <c r="D106" s="5"/>
      <c r="E106" s="1">
        <f>+(C106-C$7)/C$8</f>
        <v>64598.999950001904</v>
      </c>
      <c r="F106" s="1">
        <f>ROUND(2*E106,0)/2</f>
        <v>64599</v>
      </c>
      <c r="G106" s="1">
        <f>+C106-(C$7+F106*C$8)</f>
        <v>-7.909999112598598E-6</v>
      </c>
      <c r="K106" s="1">
        <f>+G105</f>
        <v>8.5749999998370185E-3</v>
      </c>
      <c r="O106" s="1">
        <f ca="1">+C$11+C$12*$F106</f>
        <v>-2.0685546698124549E-4</v>
      </c>
      <c r="Q106" s="47">
        <f>+C106-15018.5</f>
        <v>40816.872199999998</v>
      </c>
    </row>
    <row r="107" spans="1:17">
      <c r="A107" s="9" t="s">
        <v>56</v>
      </c>
      <c r="B107" s="10" t="s">
        <v>46</v>
      </c>
      <c r="C107" s="11">
        <v>55850.398800000003</v>
      </c>
      <c r="D107" s="5"/>
      <c r="E107" s="1">
        <f>+(C107-C$7)/C$8</f>
        <v>64693.981122977006</v>
      </c>
      <c r="F107" s="1">
        <f>ROUND(2*E107,0)/2</f>
        <v>64694</v>
      </c>
      <c r="G107" s="1">
        <f>+C107-(C$7+F107*C$8)</f>
        <v>-2.9864600001019426E-3</v>
      </c>
      <c r="K107" s="1">
        <f>+G106</f>
        <v>-7.909999112598598E-6</v>
      </c>
      <c r="O107" s="1">
        <f ca="1">+C$11+C$12*$F107</f>
        <v>-2.1143457308196723E-4</v>
      </c>
      <c r="Q107" s="47">
        <f>+C107-15018.5</f>
        <v>40831.898800000003</v>
      </c>
    </row>
    <row r="108" spans="1:17">
      <c r="A108" s="9" t="s">
        <v>56</v>
      </c>
      <c r="B108" s="10" t="s">
        <v>57</v>
      </c>
      <c r="C108" s="11">
        <v>55850.472999999998</v>
      </c>
      <c r="D108" s="5"/>
      <c r="E108" s="1">
        <f>+(C108-C$7)/C$8</f>
        <v>64694.450131470905</v>
      </c>
      <c r="F108" s="1">
        <f>ROUND(2*E108,0)/2</f>
        <v>64694.5</v>
      </c>
      <c r="G108" s="1">
        <f>+C108-(C$7+F108*C$8)</f>
        <v>-7.8895050028222613E-3</v>
      </c>
      <c r="K108" s="1">
        <f>+G107</f>
        <v>-2.9864600001019426E-3</v>
      </c>
      <c r="O108" s="1">
        <f ca="1">+C$11+C$12*$F108</f>
        <v>-2.1145867364039204E-4</v>
      </c>
      <c r="Q108" s="47">
        <f>+C108-15018.5</f>
        <v>40831.972999999998</v>
      </c>
    </row>
    <row r="109" spans="1:17">
      <c r="A109" s="9" t="s">
        <v>56</v>
      </c>
      <c r="B109" s="10" t="s">
        <v>46</v>
      </c>
      <c r="C109" s="11">
        <v>55850.558100000002</v>
      </c>
      <c r="D109" s="5"/>
      <c r="E109" s="1">
        <f>+(C109-C$7)/C$8</f>
        <v>64694.98803743902</v>
      </c>
      <c r="F109" s="1">
        <f>ROUND(2*E109,0)/2</f>
        <v>64695</v>
      </c>
      <c r="G109" s="1">
        <f>+C109-(C$7+F109*C$8)</f>
        <v>-1.8925499971373938E-3</v>
      </c>
      <c r="K109" s="1">
        <f>+G108</f>
        <v>-7.8895050028222613E-3</v>
      </c>
      <c r="O109" s="1">
        <f ca="1">+C$11+C$12*$F109</f>
        <v>-2.1148277419881685E-4</v>
      </c>
      <c r="Q109" s="47">
        <f>+C109-15018.5</f>
        <v>40832.058100000002</v>
      </c>
    </row>
    <row r="110" spans="1:17">
      <c r="A110" s="17" t="s">
        <v>58</v>
      </c>
      <c r="B110" s="18" t="s">
        <v>57</v>
      </c>
      <c r="C110" s="13">
        <v>55851.431989999997</v>
      </c>
      <c r="D110" s="13">
        <v>8.0000000000000004E-4</v>
      </c>
      <c r="E110" s="1">
        <f>+(C110-C$7)/C$8</f>
        <v>64700.511781815709</v>
      </c>
      <c r="F110" s="1">
        <f>ROUND(2*E110,0)/2</f>
        <v>64700.5</v>
      </c>
      <c r="G110" s="1">
        <f>+C110-(C$7+F110*C$8)</f>
        <v>1.8639549962244928E-3</v>
      </c>
      <c r="N110" s="1">
        <f>+G109</f>
        <v>-1.8925499971373938E-3</v>
      </c>
      <c r="O110" s="1">
        <f ca="1">+C$11+C$12*$F110</f>
        <v>-2.1174788034149022E-4</v>
      </c>
      <c r="Q110" s="47">
        <f>+C110-15018.5</f>
        <v>40832.931989999997</v>
      </c>
    </row>
    <row r="111" spans="1:17">
      <c r="A111" s="9" t="s">
        <v>56</v>
      </c>
      <c r="B111" s="10" t="s">
        <v>57</v>
      </c>
      <c r="C111" s="11">
        <v>55858.398000000001</v>
      </c>
      <c r="D111" s="5"/>
      <c r="E111" s="1">
        <f>+(C111-C$7)/C$8</f>
        <v>64744.543019804107</v>
      </c>
      <c r="F111" s="1">
        <f>ROUND(2*E111,0)/2</f>
        <v>64744.5</v>
      </c>
      <c r="G111" s="1">
        <f>+C111-(C$7+F111*C$8)</f>
        <v>6.8059949990129098E-3</v>
      </c>
      <c r="K111" s="1">
        <f>+G110</f>
        <v>1.8639549962244928E-3</v>
      </c>
      <c r="O111" s="1">
        <f ca="1">+C$11+C$12*$F111</f>
        <v>-2.1386872948287719E-4</v>
      </c>
      <c r="Q111" s="47">
        <f>+C111-15018.5</f>
        <v>40839.898000000001</v>
      </c>
    </row>
    <row r="112" spans="1:17">
      <c r="A112" s="9" t="s">
        <v>56</v>
      </c>
      <c r="B112" s="10" t="s">
        <v>46</v>
      </c>
      <c r="C112" s="11">
        <v>55858.468699999998</v>
      </c>
      <c r="D112" s="5"/>
      <c r="E112" s="1">
        <f>+(C112-C$7)/C$8</f>
        <v>64744.989905255839</v>
      </c>
      <c r="F112" s="1">
        <f>ROUND(2*E112,0)/2</f>
        <v>64745</v>
      </c>
      <c r="G112" s="1">
        <f>+C112-(C$7+F112*C$8)</f>
        <v>-1.5970500026014633E-3</v>
      </c>
      <c r="K112" s="1">
        <f>+G111</f>
        <v>6.8059949990129098E-3</v>
      </c>
      <c r="O112" s="1">
        <f ca="1">+C$11+C$12*$F112</f>
        <v>-2.13892830041302E-4</v>
      </c>
      <c r="Q112" s="47">
        <f>+C112-15018.5</f>
        <v>40839.968699999998</v>
      </c>
    </row>
    <row r="113" spans="1:17">
      <c r="A113" s="9" t="s">
        <v>56</v>
      </c>
      <c r="B113" s="10" t="s">
        <v>46</v>
      </c>
      <c r="C113" s="11">
        <v>55861.321900000003</v>
      </c>
      <c r="D113" s="5"/>
      <c r="E113" s="1">
        <f>+(C113-C$7)/C$8</f>
        <v>64763.024609229658</v>
      </c>
      <c r="F113" s="1">
        <f>ROUND(2*E113,0)/2</f>
        <v>64763</v>
      </c>
      <c r="G113" s="1">
        <f>+C113-(C$7+F113*C$8)</f>
        <v>3.8933300020289607E-3</v>
      </c>
      <c r="K113" s="1">
        <f>+G112</f>
        <v>-1.5970500026014633E-3</v>
      </c>
      <c r="O113" s="1">
        <f ca="1">+C$11+C$12*$F113</f>
        <v>-2.1476045014459655E-4</v>
      </c>
      <c r="Q113" s="47">
        <f>+C113-15018.5</f>
        <v>40842.821900000003</v>
      </c>
    </row>
    <row r="114" spans="1:17">
      <c r="A114" s="9" t="s">
        <v>56</v>
      </c>
      <c r="B114" s="10" t="s">
        <v>46</v>
      </c>
      <c r="C114" s="11">
        <v>55878.245999999999</v>
      </c>
      <c r="D114" s="5"/>
      <c r="E114" s="1">
        <f>+(C114-C$7)/C$8</f>
        <v>64869.999631493316</v>
      </c>
      <c r="F114" s="1">
        <f>ROUND(2*E114,0)/2</f>
        <v>64870</v>
      </c>
      <c r="G114" s="1">
        <f>+C114-(C$7+F114*C$8)</f>
        <v>-5.8300000091549009E-5</v>
      </c>
      <c r="K114" s="1">
        <f>+G113</f>
        <v>3.8933300020289607E-3</v>
      </c>
      <c r="O114" s="1">
        <f ca="1">+C$11+C$12*$F114</f>
        <v>-2.1991796964751509E-4</v>
      </c>
      <c r="Q114" s="47">
        <f>+C114-15018.5</f>
        <v>40859.745999999999</v>
      </c>
    </row>
    <row r="115" spans="1:17">
      <c r="A115" s="9" t="s">
        <v>56</v>
      </c>
      <c r="B115" s="10" t="s">
        <v>46</v>
      </c>
      <c r="C115" s="11">
        <v>55887.262699999999</v>
      </c>
      <c r="D115" s="5"/>
      <c r="E115" s="1">
        <f>+(C115-C$7)/C$8</f>
        <v>64926.993012721563</v>
      </c>
      <c r="F115" s="1">
        <f>ROUND(2*E115,0)/2</f>
        <v>64927</v>
      </c>
      <c r="G115" s="1">
        <f>+C115-(C$7+F115*C$8)</f>
        <v>-1.1054300048272125E-3</v>
      </c>
      <c r="K115" s="1">
        <f>+G114</f>
        <v>-5.8300000091549009E-5</v>
      </c>
      <c r="O115" s="1">
        <f ca="1">+C$11+C$12*$F115</f>
        <v>-2.2266543330794804E-4</v>
      </c>
      <c r="Q115" s="47">
        <f>+C115-15018.5</f>
        <v>40868.762699999999</v>
      </c>
    </row>
    <row r="116" spans="1:17">
      <c r="A116" s="26" t="s">
        <v>59</v>
      </c>
      <c r="B116" s="16" t="s">
        <v>46</v>
      </c>
      <c r="C116" s="13">
        <v>56539.386700000003</v>
      </c>
      <c r="D116" s="27">
        <v>5.9999999999999995E-4</v>
      </c>
      <c r="E116" s="1">
        <f>+(C116-C$7)/C$8</f>
        <v>69048.983512581603</v>
      </c>
      <c r="F116" s="1">
        <f>ROUND(2*E116,0)/2</f>
        <v>69049</v>
      </c>
      <c r="G116" s="1">
        <f>+C116-(C$7+F116*C$8)</f>
        <v>-2.6084099954459816E-3</v>
      </c>
      <c r="J116" s="1">
        <f>+G115</f>
        <v>-1.1054300048272125E-3</v>
      </c>
      <c r="O116" s="1">
        <f ca="1">+C$11+C$12*$F116</f>
        <v>-4.2135043696242243E-4</v>
      </c>
      <c r="Q116" s="47">
        <f>+C116-15018.5</f>
        <v>41520.886700000003</v>
      </c>
    </row>
    <row r="117" spans="1:17">
      <c r="A117" s="26" t="s">
        <v>59</v>
      </c>
      <c r="B117" s="16" t="s">
        <v>46</v>
      </c>
      <c r="C117" s="13">
        <v>56539.475700000003</v>
      </c>
      <c r="D117" s="27">
        <v>2.0999999999999999E-3</v>
      </c>
      <c r="E117" s="1">
        <f>+(C117-C$7)/C$8</f>
        <v>69049.546069939548</v>
      </c>
      <c r="F117" s="1">
        <f>ROUND(2*E117,0)/2</f>
        <v>69049.5</v>
      </c>
      <c r="G117" s="1">
        <f>+C117-(C$7+F117*C$8)</f>
        <v>7.2885449990280904E-3</v>
      </c>
      <c r="J117" s="1">
        <f>+G116</f>
        <v>-2.6084099954459816E-3</v>
      </c>
      <c r="O117" s="1">
        <f ca="1">+C$11+C$12*$F117</f>
        <v>-4.2137453752084724E-4</v>
      </c>
      <c r="Q117" s="47">
        <f>+C117-15018.5</f>
        <v>41520.975700000003</v>
      </c>
    </row>
    <row r="118" spans="1:17">
      <c r="A118" s="26" t="s">
        <v>59</v>
      </c>
      <c r="B118" s="16" t="s">
        <v>46</v>
      </c>
      <c r="C118" s="13">
        <v>56539.543700000002</v>
      </c>
      <c r="D118" s="27">
        <v>8.0000000000000004E-4</v>
      </c>
      <c r="E118" s="1">
        <f>+(C118-C$7)/C$8</f>
        <v>69049.975889044479</v>
      </c>
      <c r="F118" s="1">
        <f>ROUND(2*E118,0)/2</f>
        <v>69050</v>
      </c>
      <c r="G118" s="1">
        <f>+C118-(C$7+F118*C$8)</f>
        <v>-3.8144999998621643E-3</v>
      </c>
      <c r="J118" s="1">
        <f>+G117</f>
        <v>7.2885449990280904E-3</v>
      </c>
      <c r="O118" s="1">
        <f ca="1">+C$11+C$12*$F118</f>
        <v>-4.2139863807927206E-4</v>
      </c>
      <c r="Q118" s="47">
        <f>+C118-15018.5</f>
        <v>41521.043700000002</v>
      </c>
    </row>
    <row r="119" spans="1:17">
      <c r="A119" s="26" t="s">
        <v>59</v>
      </c>
      <c r="B119" s="16" t="s">
        <v>46</v>
      </c>
      <c r="C119" s="13">
        <v>56539.628299999997</v>
      </c>
      <c r="D119" s="27">
        <v>2.0999999999999999E-3</v>
      </c>
      <c r="E119" s="1">
        <f>+(C119-C$7)/C$8</f>
        <v>69050.51063457795</v>
      </c>
      <c r="F119" s="1">
        <f>ROUND(2*E119,0)/2</f>
        <v>69050.5</v>
      </c>
      <c r="G119" s="1">
        <f>+C119-(C$7+F119*C$8)</f>
        <v>1.6824549966258928E-3</v>
      </c>
      <c r="J119" s="1">
        <f>+G118</f>
        <v>-3.8144999998621643E-3</v>
      </c>
      <c r="O119" s="1">
        <f ca="1">+C$11+C$12*$F119</f>
        <v>-4.2142273863769687E-4</v>
      </c>
      <c r="Q119" s="47">
        <f>+C119-15018.5</f>
        <v>41521.128299999997</v>
      </c>
    </row>
    <row r="120" spans="1:17">
      <c r="A120" s="26" t="s">
        <v>59</v>
      </c>
      <c r="B120" s="16" t="s">
        <v>46</v>
      </c>
      <c r="C120" s="13">
        <v>56541.443800000001</v>
      </c>
      <c r="D120" s="27">
        <v>5.9999999999999995E-4</v>
      </c>
      <c r="E120" s="1">
        <f>+(C120-C$7)/C$8</f>
        <v>69061.98617259298</v>
      </c>
      <c r="F120" s="1">
        <f>ROUND(2*E120,0)/2</f>
        <v>69062</v>
      </c>
      <c r="G120" s="1">
        <f>+C120-(C$7+F120*C$8)</f>
        <v>-2.1875800011912361E-3</v>
      </c>
      <c r="J120" s="1">
        <f>+G119</f>
        <v>1.6824549966258928E-3</v>
      </c>
      <c r="O120" s="1">
        <f ca="1">+C$11+C$12*$F120</f>
        <v>-4.2197705148146842E-4</v>
      </c>
      <c r="Q120" s="47">
        <f>+C120-15018.5</f>
        <v>41522.943800000001</v>
      </c>
    </row>
    <row r="121" spans="1:17">
      <c r="A121" s="26" t="s">
        <v>59</v>
      </c>
      <c r="B121" s="16" t="s">
        <v>46</v>
      </c>
      <c r="C121" s="13">
        <v>56541.598400000003</v>
      </c>
      <c r="D121" s="27">
        <v>1.8E-3</v>
      </c>
      <c r="E121" s="1">
        <f>+(C121-C$7)/C$8</f>
        <v>69062.963378969813</v>
      </c>
      <c r="F121" s="1">
        <f>ROUND(2*E121,0)/2</f>
        <v>69063</v>
      </c>
      <c r="G121" s="1">
        <f>+C121-(C$7+F121*C$8)</f>
        <v>-5.7936699959100224E-3</v>
      </c>
      <c r="J121" s="1">
        <f>+G120</f>
        <v>-2.1875800011912361E-3</v>
      </c>
      <c r="O121" s="1">
        <f ca="1">+C$11+C$12*$F121</f>
        <v>-4.2202525259831805E-4</v>
      </c>
      <c r="Q121" s="47">
        <f>+C121-15018.5</f>
        <v>41523.098400000003</v>
      </c>
    </row>
    <row r="122" spans="1:17">
      <c r="A122" s="26" t="s">
        <v>59</v>
      </c>
      <c r="B122" s="16" t="s">
        <v>46</v>
      </c>
      <c r="C122" s="13">
        <v>56559.322200000002</v>
      </c>
      <c r="D122" s="27">
        <v>5.9999999999999995E-4</v>
      </c>
      <c r="E122" s="1">
        <f>+(C122-C$7)/C$8</f>
        <v>69174.993200324985</v>
      </c>
      <c r="F122" s="1">
        <f>ROUND(2*E122,0)/2</f>
        <v>69175</v>
      </c>
      <c r="G122" s="1">
        <f>+C122-(C$7+F122*C$8)</f>
        <v>-1.0757499985629693E-3</v>
      </c>
      <c r="J122" s="1">
        <f>+G121</f>
        <v>-5.7936699959100224E-3</v>
      </c>
      <c r="O122" s="1">
        <f ca="1">+C$11+C$12*$F122</f>
        <v>-4.2742377768548471E-4</v>
      </c>
      <c r="Q122" s="47">
        <f>+C122-15018.5</f>
        <v>41540.822200000002</v>
      </c>
    </row>
    <row r="123" spans="1:17">
      <c r="A123" s="26" t="s">
        <v>59</v>
      </c>
      <c r="B123" s="16" t="s">
        <v>46</v>
      </c>
      <c r="C123" s="13">
        <v>56559.412100000001</v>
      </c>
      <c r="D123" s="27">
        <v>1.8E-3</v>
      </c>
      <c r="E123" s="1">
        <f>+(C123-C$7)/C$8</f>
        <v>69175.561446465174</v>
      </c>
      <c r="F123" s="1">
        <f>ROUND(2*E123,0)/2</f>
        <v>69175.5</v>
      </c>
      <c r="G123" s="1">
        <f>+C123-(C$7+F123*C$8)</f>
        <v>9.7212050022790208E-3</v>
      </c>
      <c r="J123" s="1">
        <f>+G122</f>
        <v>-1.0757499985629693E-3</v>
      </c>
      <c r="O123" s="1">
        <f ca="1">+C$11+C$12*$F123</f>
        <v>-4.2744787824390996E-4</v>
      </c>
      <c r="Q123" s="47">
        <f>+C123-15018.5</f>
        <v>41540.912100000001</v>
      </c>
    </row>
    <row r="124" spans="1:17">
      <c r="A124" s="26" t="s">
        <v>59</v>
      </c>
      <c r="B124" s="16" t="s">
        <v>46</v>
      </c>
      <c r="C124" s="13">
        <v>56559.479200000002</v>
      </c>
      <c r="D124" s="27">
        <v>5.9999999999999995E-4</v>
      </c>
      <c r="E124" s="1">
        <f>+(C124-C$7)/C$8</f>
        <v>69175.985576787847</v>
      </c>
      <c r="F124" s="1">
        <f>ROUND(2*E124,0)/2</f>
        <v>69176</v>
      </c>
      <c r="G124" s="1">
        <f>+C124-(C$7+F124*C$8)</f>
        <v>-2.2818400029791519E-3</v>
      </c>
      <c r="J124" s="1">
        <f>+G123</f>
        <v>9.7212050022790208E-3</v>
      </c>
      <c r="O124" s="1">
        <f ca="1">+C$11+C$12*$F124</f>
        <v>-4.2747197880233477E-4</v>
      </c>
      <c r="Q124" s="47">
        <f>+C124-15018.5</f>
        <v>41540.979200000002</v>
      </c>
    </row>
    <row r="125" spans="1:17">
      <c r="A125" s="26" t="s">
        <v>59</v>
      </c>
      <c r="B125" s="16" t="s">
        <v>46</v>
      </c>
      <c r="C125" s="13">
        <v>56567.475100000003</v>
      </c>
      <c r="D125" s="27">
        <v>1.2999999999999999E-3</v>
      </c>
      <c r="E125" s="1">
        <f>+(C125-C$7)/C$8</f>
        <v>69226.526614746646</v>
      </c>
      <c r="F125" s="1">
        <f>ROUND(2*E125,0)/2</f>
        <v>69226.5</v>
      </c>
      <c r="G125" s="1">
        <f>+C125-(C$7+F125*C$8)</f>
        <v>4.2106149994651787E-3</v>
      </c>
      <c r="J125" s="1">
        <f>+G124</f>
        <v>-2.2818400029791519E-3</v>
      </c>
      <c r="O125" s="1">
        <f ca="1">+C$11+C$12*$F125</f>
        <v>-4.2990613520324473E-4</v>
      </c>
      <c r="Q125" s="47">
        <f>+C125-15018.5</f>
        <v>41548.975100000003</v>
      </c>
    </row>
    <row r="126" spans="1:17">
      <c r="A126" s="26" t="s">
        <v>59</v>
      </c>
      <c r="B126" s="16" t="s">
        <v>46</v>
      </c>
      <c r="C126" s="13">
        <v>56567.547700000003</v>
      </c>
      <c r="D126" s="27">
        <v>6.9999999999999999E-4</v>
      </c>
      <c r="E126" s="1">
        <f>+(C126-C$7)/C$8</f>
        <v>69226.985509849852</v>
      </c>
      <c r="F126" s="1">
        <f>ROUND(2*E126,0)/2</f>
        <v>69227</v>
      </c>
      <c r="G126" s="1">
        <f>+C126-(C$7+F126*C$8)</f>
        <v>-2.2924299992155284E-3</v>
      </c>
      <c r="J126" s="1">
        <f>+G125</f>
        <v>4.2106149994651787E-3</v>
      </c>
      <c r="O126" s="1">
        <f ca="1">+C$11+C$12*$F126</f>
        <v>-4.2993023576166954E-4</v>
      </c>
      <c r="Q126" s="47">
        <f>+C126-15018.5</f>
        <v>41549.047700000003</v>
      </c>
    </row>
    <row r="127" spans="1:17">
      <c r="A127" s="26" t="s">
        <v>59</v>
      </c>
      <c r="B127" s="16" t="s">
        <v>46</v>
      </c>
      <c r="C127" s="13">
        <v>56588.270499999999</v>
      </c>
      <c r="D127" s="27">
        <v>4.0000000000000002E-4</v>
      </c>
      <c r="E127" s="1">
        <f>+(C127-C$7)/C$8</f>
        <v>69357.971617906733</v>
      </c>
      <c r="F127" s="1">
        <f>ROUND(2*E127,0)/2</f>
        <v>69358</v>
      </c>
      <c r="G127" s="1">
        <f>+C127-(C$7+F127*C$8)</f>
        <v>-4.4902200024807826E-3</v>
      </c>
      <c r="J127" s="1">
        <f>+G126</f>
        <v>-2.2924299992155284E-3</v>
      </c>
      <c r="O127" s="1">
        <f ca="1">+C$11+C$12*$F127</f>
        <v>-4.3624458206898038E-4</v>
      </c>
      <c r="Q127" s="47">
        <f>+C127-15018.5</f>
        <v>41569.770499999999</v>
      </c>
    </row>
    <row r="128" spans="1:17">
      <c r="A128" s="26" t="s">
        <v>59</v>
      </c>
      <c r="B128" s="16" t="s">
        <v>46</v>
      </c>
      <c r="C128" s="13">
        <v>56629.247300000003</v>
      </c>
      <c r="D128" s="27">
        <v>2.9999999999999997E-4</v>
      </c>
      <c r="E128" s="1">
        <f>+(C128-C$7)/C$8</f>
        <v>69616.980610544138</v>
      </c>
      <c r="F128" s="1">
        <f>ROUND(2*E128,0)/2</f>
        <v>69617</v>
      </c>
      <c r="G128" s="1">
        <f>+C128-(C$7+F128*C$8)</f>
        <v>-3.0675300004077144E-3</v>
      </c>
      <c r="J128" s="1">
        <f>+G127</f>
        <v>-4.4902200024807826E-3</v>
      </c>
      <c r="O128" s="1">
        <f ca="1">+C$11+C$12*$F128</f>
        <v>-4.4872867133305362E-4</v>
      </c>
      <c r="Q128" s="47">
        <f>+C128-15018.5</f>
        <v>41610.747300000003</v>
      </c>
    </row>
    <row r="129" spans="1:17">
      <c r="A129" s="26" t="s">
        <v>59</v>
      </c>
      <c r="B129" s="16" t="s">
        <v>46</v>
      </c>
      <c r="C129" s="13">
        <v>56644.277499999997</v>
      </c>
      <c r="D129" s="27">
        <v>1.5E-3</v>
      </c>
      <c r="E129" s="1">
        <f>+(C129-C$7)/C$8</f>
        <v>69711.984538648263</v>
      </c>
      <c r="F129" s="1">
        <f>ROUND(2*E129,0)/2</f>
        <v>69712</v>
      </c>
      <c r="G129" s="1">
        <f>+C129-(C$7+F129*C$8)</f>
        <v>-2.4460800050292164E-3</v>
      </c>
      <c r="J129" s="1">
        <f>+G128</f>
        <v>-3.0675300004077144E-3</v>
      </c>
      <c r="O129" s="1">
        <f ca="1">+C$11+C$12*$F129</f>
        <v>-4.5330777743377536E-4</v>
      </c>
      <c r="Q129" s="47">
        <f>+C129-15018.5</f>
        <v>41625.777499999997</v>
      </c>
    </row>
    <row r="130" spans="1:17">
      <c r="A130" s="28" t="s">
        <v>60</v>
      </c>
      <c r="B130" s="29" t="s">
        <v>46</v>
      </c>
      <c r="C130" s="30">
        <v>57261.443099999997</v>
      </c>
      <c r="D130" s="30">
        <v>4.0000000000000002E-4</v>
      </c>
      <c r="E130" s="1">
        <f>+(C130-C$7)/C$8</f>
        <v>73613.007565005842</v>
      </c>
      <c r="F130" s="1">
        <f>ROUND(2*E130,0)/2</f>
        <v>73613</v>
      </c>
      <c r="G130" s="1">
        <f>+C130-(C$7+F130*C$8)</f>
        <v>1.196829995024018E-3</v>
      </c>
      <c r="K130" s="1">
        <f>+G129</f>
        <v>-2.4460800050292164E-3</v>
      </c>
      <c r="O130" s="1">
        <f ca="1">+C$11+C$12*$F130</f>
        <v>-6.4134033426446529E-4</v>
      </c>
      <c r="Q130" s="47">
        <f>+C130-15018.5</f>
        <v>42242.943099999997</v>
      </c>
    </row>
    <row r="131" spans="1:17">
      <c r="A131" s="28" t="s">
        <v>60</v>
      </c>
      <c r="B131" s="29" t="s">
        <v>57</v>
      </c>
      <c r="C131" s="30">
        <v>57261.523800000003</v>
      </c>
      <c r="D131" s="30">
        <v>2.9999999999999997E-4</v>
      </c>
      <c r="E131" s="1">
        <f>+(C131-C$7)/C$8</f>
        <v>73613.51765914954</v>
      </c>
      <c r="F131" s="1">
        <f>ROUND(2*E131,0)/2</f>
        <v>73613.5</v>
      </c>
      <c r="G131" s="1">
        <f>+C131-(C$7+F131*C$8)</f>
        <v>2.7937850027228706E-3</v>
      </c>
      <c r="K131" s="1">
        <f>+G130</f>
        <v>1.196829995024018E-3</v>
      </c>
      <c r="O131" s="1">
        <f ca="1">+C$11+C$12*$F131</f>
        <v>-6.413644348228901E-4</v>
      </c>
      <c r="Q131" s="47">
        <f>+C131-15018.5</f>
        <v>42243.023800000003</v>
      </c>
    </row>
    <row r="132" spans="1:17">
      <c r="A132" s="28" t="s">
        <v>60</v>
      </c>
      <c r="B132" s="29" t="s">
        <v>46</v>
      </c>
      <c r="C132" s="30">
        <v>57265.3969</v>
      </c>
      <c r="D132" s="30">
        <v>8.0000000000000004E-4</v>
      </c>
      <c r="E132" s="1">
        <f>+(C132-C$7)/C$8</f>
        <v>73637.999017610506</v>
      </c>
      <c r="F132" s="1">
        <f>ROUND(2*E132,0)/2</f>
        <v>73638</v>
      </c>
      <c r="G132" s="1">
        <f>+C132-(C$7+F132*C$8)</f>
        <v>-1.5541999891865999E-4</v>
      </c>
      <c r="K132" s="1">
        <f>+G131</f>
        <v>2.7937850027228706E-3</v>
      </c>
      <c r="O132" s="1">
        <f ca="1">+C$11+C$12*$F132</f>
        <v>-6.4254536218570808E-4</v>
      </c>
      <c r="Q132" s="47">
        <f>+C132-15018.5</f>
        <v>42246.8969</v>
      </c>
    </row>
    <row r="133" spans="1:17">
      <c r="A133" s="28" t="s">
        <v>60</v>
      </c>
      <c r="B133" s="29" t="s">
        <v>57</v>
      </c>
      <c r="C133" s="30">
        <v>57265.468699999998</v>
      </c>
      <c r="D133" s="30">
        <v>2.9999999999999997E-4</v>
      </c>
      <c r="E133" s="1">
        <f>+(C133-C$7)/C$8</f>
        <v>73638.452856018353</v>
      </c>
      <c r="F133" s="1">
        <f>ROUND(2*E133,0)/2</f>
        <v>73638.5</v>
      </c>
      <c r="G133" s="1">
        <f>+C133-(C$7+F133*C$8)</f>
        <v>-7.45846499921754E-3</v>
      </c>
      <c r="K133" s="1">
        <f>+G132</f>
        <v>-1.5541999891865999E-4</v>
      </c>
      <c r="O133" s="1">
        <f ca="1">+C$11+C$12*$F133</f>
        <v>-6.425694627441329E-4</v>
      </c>
      <c r="Q133" s="47">
        <f>+C133-15018.5</f>
        <v>42246.968699999998</v>
      </c>
    </row>
    <row r="134" spans="1:17">
      <c r="A134" s="28" t="s">
        <v>60</v>
      </c>
      <c r="B134" s="29" t="s">
        <v>46</v>
      </c>
      <c r="C134" s="30">
        <v>57265.553200000002</v>
      </c>
      <c r="D134" s="30">
        <v>6.9999999999999999E-4</v>
      </c>
      <c r="E134" s="1">
        <f>+(C134-C$7)/C$8</f>
        <v>73638.986969464968</v>
      </c>
      <c r="F134" s="1">
        <f>ROUND(2*E134,0)/2</f>
        <v>73639</v>
      </c>
      <c r="G134" s="1">
        <f>+C134-(C$7+F134*C$8)</f>
        <v>-2.0615100002032705E-3</v>
      </c>
      <c r="K134" s="1">
        <f>+G133</f>
        <v>-7.45846499921754E-3</v>
      </c>
      <c r="O134" s="1">
        <f ca="1">+C$11+C$12*$F134</f>
        <v>-6.4259356330255771E-4</v>
      </c>
      <c r="Q134" s="47">
        <f>+C134-15018.5</f>
        <v>42247.053200000002</v>
      </c>
    </row>
    <row r="135" spans="1:17">
      <c r="A135" s="28" t="s">
        <v>60</v>
      </c>
      <c r="B135" s="29" t="s">
        <v>57</v>
      </c>
      <c r="C135" s="30">
        <v>57265.628599999996</v>
      </c>
      <c r="D135" s="30">
        <v>2.9999999999999997E-4</v>
      </c>
      <c r="E135" s="1">
        <f>+(C135-C$7)/C$8</f>
        <v>73639.463563001875</v>
      </c>
      <c r="F135" s="1">
        <f>ROUND(2*E135,0)/2</f>
        <v>73639.5</v>
      </c>
      <c r="G135" s="1">
        <f>+C135-(C$7+F135*C$8)</f>
        <v>-5.7645550041343085E-3</v>
      </c>
      <c r="K135" s="1">
        <f>+G134</f>
        <v>-2.0615100002032705E-3</v>
      </c>
      <c r="O135" s="1">
        <f ca="1">+C$11+C$12*$F135</f>
        <v>-6.4261766386098252E-4</v>
      </c>
      <c r="Q135" s="47">
        <f>+C135-15018.5</f>
        <v>42247.128599999996</v>
      </c>
    </row>
    <row r="136" spans="1:17">
      <c r="A136" s="28" t="s">
        <v>60</v>
      </c>
      <c r="B136" s="29" t="s">
        <v>46</v>
      </c>
      <c r="C136" s="30">
        <v>57269.353600000002</v>
      </c>
      <c r="D136" s="30">
        <v>8.0000000000000004E-4</v>
      </c>
      <c r="E136" s="1">
        <f>+(C136-C$7)/C$8</f>
        <v>73663.008800735814</v>
      </c>
      <c r="F136" s="1">
        <f>ROUND(2*E136,0)/2</f>
        <v>73663</v>
      </c>
      <c r="G136" s="1">
        <f>+C136-(C$7+F136*C$8)</f>
        <v>1.3923299993621185E-3</v>
      </c>
      <c r="K136" s="1">
        <f>+G135</f>
        <v>-5.7645550041343085E-3</v>
      </c>
      <c r="O136" s="1">
        <f ca="1">+C$11+C$12*$F136</f>
        <v>-6.4375039010695044E-4</v>
      </c>
      <c r="Q136" s="47">
        <f>+C136-15018.5</f>
        <v>42250.853600000002</v>
      </c>
    </row>
    <row r="137" spans="1:17">
      <c r="A137" s="28" t="s">
        <v>60</v>
      </c>
      <c r="B137" s="29" t="s">
        <v>57</v>
      </c>
      <c r="C137" s="30">
        <v>57269.431499999999</v>
      </c>
      <c r="D137" s="30">
        <v>2.9999999999999997E-4</v>
      </c>
      <c r="E137" s="1">
        <f>+(C137-C$7)/C$8</f>
        <v>73663.501196445708</v>
      </c>
      <c r="F137" s="1">
        <f>ROUND(2*E137,0)/2</f>
        <v>73663.5</v>
      </c>
      <c r="G137" s="1">
        <f>+C137-(C$7+F137*C$8)</f>
        <v>1.892849977593869E-4</v>
      </c>
      <c r="K137" s="1">
        <f>+G136</f>
        <v>1.3923299993621185E-3</v>
      </c>
      <c r="O137" s="1">
        <f ca="1">+C$11+C$12*$F137</f>
        <v>-6.4377449066537525E-4</v>
      </c>
      <c r="Q137" s="47">
        <f>+C137-15018.5</f>
        <v>42250.931499999999</v>
      </c>
    </row>
    <row r="138" spans="1:17">
      <c r="A138" s="28" t="s">
        <v>60</v>
      </c>
      <c r="B138" s="29" t="s">
        <v>46</v>
      </c>
      <c r="C138" s="30">
        <v>57269.508600000001</v>
      </c>
      <c r="D138" s="30">
        <v>2.9999999999999997E-4</v>
      </c>
      <c r="E138" s="1">
        <f>+(C138-C$7)/C$8</f>
        <v>73663.988535460303</v>
      </c>
      <c r="F138" s="1">
        <f>ROUND(2*E138,0)/2</f>
        <v>73664</v>
      </c>
      <c r="G138" s="1">
        <f>+C138-(C$7+F138*C$8)</f>
        <v>-1.8137599981855601E-3</v>
      </c>
      <c r="K138" s="1">
        <f>+G137</f>
        <v>1.892849977593869E-4</v>
      </c>
      <c r="O138" s="1">
        <f ca="1">+C$11+C$12*$F138</f>
        <v>-6.4379859122380007E-4</v>
      </c>
      <c r="Q138" s="47">
        <f>+C138-15018.5</f>
        <v>42251.008600000001</v>
      </c>
    </row>
    <row r="139" spans="1:17">
      <c r="A139" s="28" t="s">
        <v>60</v>
      </c>
      <c r="B139" s="29" t="s">
        <v>57</v>
      </c>
      <c r="C139" s="30">
        <v>57269.592700000001</v>
      </c>
      <c r="D139" s="30">
        <v>8.9999999999999998E-4</v>
      </c>
      <c r="E139" s="1">
        <f>+(C139-C$7)/C$8</f>
        <v>73664.520120559202</v>
      </c>
      <c r="F139" s="1">
        <f>ROUND(2*E139,0)/2</f>
        <v>73664.5</v>
      </c>
      <c r="G139" s="1">
        <f>+C139-(C$7+F139*C$8)</f>
        <v>3.1831949963816442E-3</v>
      </c>
      <c r="K139" s="1">
        <f>+G138</f>
        <v>-1.8137599981855601E-3</v>
      </c>
      <c r="O139" s="1">
        <f ca="1">+C$11+C$12*$F139</f>
        <v>-6.4382269178222488E-4</v>
      </c>
      <c r="Q139" s="47">
        <f>+C139-15018.5</f>
        <v>42251.092700000001</v>
      </c>
    </row>
    <row r="140" spans="1:17">
      <c r="A140" s="28" t="s">
        <v>60</v>
      </c>
      <c r="B140" s="29" t="s">
        <v>46</v>
      </c>
      <c r="C140" s="30">
        <v>57293.3986</v>
      </c>
      <c r="D140" s="30">
        <v>2.0000000000000001E-4</v>
      </c>
      <c r="E140" s="1">
        <f>+(C140-C$7)/C$8</f>
        <v>73814.994100416734</v>
      </c>
      <c r="F140" s="1">
        <f>ROUND(2*E140,0)/2</f>
        <v>73815</v>
      </c>
      <c r="G140" s="1">
        <f>+C140-(C$7+F140*C$8)</f>
        <v>-9.3334999837679788E-4</v>
      </c>
      <c r="K140" s="1">
        <f>+G139</f>
        <v>3.1831949963816442E-3</v>
      </c>
      <c r="O140" s="1">
        <f ca="1">+C$11+C$12*$F140</f>
        <v>-6.5107695986810514E-4</v>
      </c>
      <c r="Q140" s="47">
        <f>+C140-15018.5</f>
        <v>42274.8986</v>
      </c>
    </row>
    <row r="141" spans="1:17">
      <c r="A141" s="28" t="s">
        <v>60</v>
      </c>
      <c r="B141" s="29" t="s">
        <v>46</v>
      </c>
      <c r="C141" s="30">
        <v>57300.360399999998</v>
      </c>
      <c r="D141" s="30">
        <v>2.9999999999999997E-4</v>
      </c>
      <c r="E141" s="1">
        <f>+(C141-C$7)/C$8</f>
        <v>73858.998727545797</v>
      </c>
      <c r="F141" s="1">
        <f>ROUND(2*E141,0)/2</f>
        <v>73859</v>
      </c>
      <c r="G141" s="1">
        <f>+C141-(C$7+F141*C$8)</f>
        <v>-2.013100020121783E-4</v>
      </c>
      <c r="K141" s="1">
        <f>+G140</f>
        <v>-9.3334999837679788E-4</v>
      </c>
      <c r="O141" s="1">
        <f ca="1">+C$11+C$12*$F141</f>
        <v>-6.531978090094921E-4</v>
      </c>
      <c r="Q141" s="47">
        <f>+C141-15018.5</f>
        <v>42281.860399999998</v>
      </c>
    </row>
    <row r="142" spans="1:17">
      <c r="A142" s="28" t="s">
        <v>60</v>
      </c>
      <c r="B142" s="29" t="s">
        <v>46</v>
      </c>
      <c r="C142" s="30">
        <v>57307.321799999998</v>
      </c>
      <c r="D142" s="30">
        <v>2.9999999999999997E-4</v>
      </c>
      <c r="E142" s="1">
        <f>+(C142-C$7)/C$8</f>
        <v>73903.000826327218</v>
      </c>
      <c r="F142" s="1">
        <f>ROUND(2*E142,0)/2</f>
        <v>73903</v>
      </c>
      <c r="G142" s="1">
        <f>+C142-(C$7+F142*C$8)</f>
        <v>1.307299971813336E-4</v>
      </c>
      <c r="K142" s="1">
        <f>+G141</f>
        <v>-2.013100020121783E-4</v>
      </c>
      <c r="O142" s="1">
        <f ca="1">+C$11+C$12*$F142</f>
        <v>-6.5531865815087907E-4</v>
      </c>
      <c r="Q142" s="47">
        <f>+C142-15018.5</f>
        <v>42288.821799999998</v>
      </c>
    </row>
    <row r="143" spans="1:17">
      <c r="A143" s="28" t="s">
        <v>60</v>
      </c>
      <c r="B143" s="29" t="s">
        <v>46</v>
      </c>
      <c r="C143" s="30">
        <v>57322.351699999999</v>
      </c>
      <c r="D143" s="30">
        <v>5.9999999999999995E-4</v>
      </c>
      <c r="E143" s="1">
        <f>+(C143-C$7)/C$8</f>
        <v>73998.002858170614</v>
      </c>
      <c r="F143" s="1">
        <f>ROUND(2*E143,0)/2</f>
        <v>73998</v>
      </c>
      <c r="G143" s="1">
        <f>+C143-(C$7+F143*C$8)</f>
        <v>4.5218000013846904E-4</v>
      </c>
      <c r="K143" s="1">
        <f>+G142</f>
        <v>1.307299971813336E-4</v>
      </c>
      <c r="O143" s="1">
        <f ca="1">+C$11+C$12*$F143</f>
        <v>-6.5989776425160081E-4</v>
      </c>
      <c r="Q143" s="47">
        <f>+C143-15018.5</f>
        <v>42303.851699999999</v>
      </c>
    </row>
    <row r="144" spans="1:17">
      <c r="A144" s="28" t="s">
        <v>60</v>
      </c>
      <c r="B144" s="29" t="s">
        <v>46</v>
      </c>
      <c r="C144" s="30">
        <v>57342.282500000001</v>
      </c>
      <c r="D144" s="30">
        <v>2.9999999999999997E-4</v>
      </c>
      <c r="E144" s="1">
        <f>+(C144-C$7)/C$8</f>
        <v>74123.982837828808</v>
      </c>
      <c r="F144" s="1">
        <f>ROUND(2*E144,0)/2</f>
        <v>74124</v>
      </c>
      <c r="G144" s="1">
        <f>+C144-(C$7+F144*C$8)</f>
        <v>-2.7151600006618537E-3</v>
      </c>
      <c r="K144" s="1">
        <f>+G143</f>
        <v>4.5218000013846904E-4</v>
      </c>
      <c r="O144" s="1">
        <f ca="1">+C$11+C$12*$F144</f>
        <v>-6.6597110497466352E-4</v>
      </c>
      <c r="Q144" s="47">
        <f>+C144-15018.5</f>
        <v>42323.782500000001</v>
      </c>
    </row>
    <row r="145" spans="1:17">
      <c r="A145" s="28" t="s">
        <v>60</v>
      </c>
      <c r="B145" s="29" t="s">
        <v>46</v>
      </c>
      <c r="C145" s="30">
        <v>57383.258300000001</v>
      </c>
      <c r="D145" s="30">
        <v>2.9999999999999997E-4</v>
      </c>
      <c r="E145" s="1">
        <f>+(C145-C$7)/C$8</f>
        <v>74382.985509597012</v>
      </c>
      <c r="F145" s="1">
        <f>ROUND(2*E145,0)/2</f>
        <v>74383</v>
      </c>
      <c r="G145" s="1">
        <f>+C145-(C$7+F145*C$8)</f>
        <v>-2.2924700024304911E-3</v>
      </c>
      <c r="K145" s="1">
        <f>+G144</f>
        <v>-2.7151600006618537E-3</v>
      </c>
      <c r="O145" s="1">
        <f ca="1">+C$11+C$12*$F145</f>
        <v>-6.7845519423873632E-4</v>
      </c>
      <c r="Q145" s="47">
        <f>+C145-15018.5</f>
        <v>42364.758300000001</v>
      </c>
    </row>
    <row r="146" spans="1:17">
      <c r="A146" s="31" t="s">
        <v>61</v>
      </c>
      <c r="B146" s="32" t="s">
        <v>46</v>
      </c>
      <c r="C146" s="33">
        <v>59083.498769999947</v>
      </c>
      <c r="D146" s="33">
        <v>2.24E-4</v>
      </c>
      <c r="E146" s="1">
        <f>+(C146-C$7)/C$8</f>
        <v>85129.983112533446</v>
      </c>
      <c r="F146" s="1">
        <f>ROUND(2*E146,0)/2</f>
        <v>85130</v>
      </c>
      <c r="G146" s="1">
        <f>+C146-(C$7+F146*C$8)</f>
        <v>-2.6717000509961508E-3</v>
      </c>
      <c r="K146" s="1">
        <f>+G145</f>
        <v>-2.2924700024304911E-3</v>
      </c>
      <c r="O146" s="1">
        <f ca="1">+C$11+C$12*$F146</f>
        <v>-1.1964725970224914E-3</v>
      </c>
      <c r="Q146" s="47">
        <f>+C146-15018.5</f>
        <v>44064.998769999947</v>
      </c>
    </row>
    <row r="147" spans="1:17">
      <c r="A147" s="31" t="s">
        <v>61</v>
      </c>
      <c r="B147" s="32" t="s">
        <v>46</v>
      </c>
      <c r="C147" s="33">
        <v>59083.499148000032</v>
      </c>
      <c r="D147" s="33">
        <v>4.5100000000000001E-4</v>
      </c>
      <c r="E147" s="1">
        <f>+(C147-C$7)/C$8</f>
        <v>85129.985501822535</v>
      </c>
      <c r="F147" s="1">
        <f>ROUND(2*E147,0)/2</f>
        <v>85130</v>
      </c>
      <c r="G147" s="1">
        <f>+C147-(C$7+F147*C$8)</f>
        <v>-2.2936999666853808E-3</v>
      </c>
      <c r="K147" s="1">
        <f>+G146</f>
        <v>-2.6717000509961508E-3</v>
      </c>
      <c r="O147" s="1">
        <f ca="1">+C$11+C$12*$F147</f>
        <v>-1.1964725970224914E-3</v>
      </c>
      <c r="Q147" s="47">
        <f>+C147-15018.5</f>
        <v>44064.999148000032</v>
      </c>
    </row>
    <row r="148" spans="1:17">
      <c r="C148" s="34"/>
      <c r="D148" s="34"/>
    </row>
    <row r="149" spans="1:17">
      <c r="C149" s="34"/>
      <c r="D149" s="34"/>
    </row>
    <row r="150" spans="1:17">
      <c r="C150" s="34"/>
      <c r="D150" s="34"/>
    </row>
    <row r="151" spans="1:17">
      <c r="C151" s="34"/>
      <c r="D151" s="34"/>
    </row>
  </sheetData>
  <sheetProtection selectLockedCells="1" selectUnlockedCells="1"/>
  <sortState xmlns:xlrd2="http://schemas.microsoft.com/office/spreadsheetml/2017/richdata2" ref="A21:T151">
    <sortCondition ref="C21:C15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79" workbookViewId="0">
      <selection activeCell="A88" sqref="A88"/>
    </sheetView>
  </sheetViews>
  <sheetFormatPr defaultRowHeight="12.75"/>
  <cols>
    <col min="1" max="1" width="19.7109375" style="34" customWidth="1"/>
    <col min="2" max="2" width="4.42578125" customWidth="1"/>
    <col min="3" max="3" width="12.7109375" style="34" customWidth="1"/>
    <col min="4" max="4" width="5.42578125" customWidth="1"/>
    <col min="5" max="5" width="14.85546875" customWidth="1"/>
    <col min="7" max="7" width="12" customWidth="1"/>
    <col min="8" max="8" width="14.140625" style="3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5" t="s">
        <v>62</v>
      </c>
      <c r="I1" s="36" t="s">
        <v>63</v>
      </c>
      <c r="J1" s="37" t="s">
        <v>36</v>
      </c>
    </row>
    <row r="2" spans="1:16">
      <c r="I2" s="38" t="s">
        <v>64</v>
      </c>
      <c r="J2" s="39" t="s">
        <v>35</v>
      </c>
    </row>
    <row r="3" spans="1:16">
      <c r="A3" s="40" t="s">
        <v>65</v>
      </c>
      <c r="I3" s="38" t="s">
        <v>66</v>
      </c>
      <c r="J3" s="39" t="s">
        <v>33</v>
      </c>
    </row>
    <row r="4" spans="1:16">
      <c r="I4" s="38" t="s">
        <v>67</v>
      </c>
      <c r="J4" s="39" t="s">
        <v>33</v>
      </c>
    </row>
    <row r="5" spans="1:16">
      <c r="I5" s="41" t="s">
        <v>68</v>
      </c>
      <c r="J5" s="42" t="s">
        <v>34</v>
      </c>
    </row>
    <row r="11" spans="1:16" ht="12.75" customHeight="1">
      <c r="A11" s="34" t="str">
        <f t="shared" ref="A11:A42" si="0">P11</f>
        <v> AOEB 6 </v>
      </c>
      <c r="B11" s="4" t="str">
        <f t="shared" ref="B11:B42" si="1">IF(H11=INT(H11),"I","II")</f>
        <v>I</v>
      </c>
      <c r="C11" s="34">
        <f t="shared" ref="C11:C42" si="2">1*G11</f>
        <v>49966.716200000003</v>
      </c>
      <c r="D11" t="str">
        <f t="shared" ref="D11:D42" si="3">VLOOKUP(F11,I$1:J$5,2,FALSE)</f>
        <v>vis</v>
      </c>
      <c r="E11">
        <f>VLOOKUP(C11,Active!C$21:E$973,3,FALSE)</f>
        <v>27503.993051089255</v>
      </c>
      <c r="F11" s="4" t="s">
        <v>68</v>
      </c>
      <c r="G11" t="str">
        <f t="shared" ref="G11:G42" si="4">MID(I11,3,LEN(I11)-3)</f>
        <v>49966.7162</v>
      </c>
      <c r="H11" s="34">
        <f t="shared" ref="H11:H42" si="5">1*K11</f>
        <v>-16013</v>
      </c>
      <c r="I11" s="43" t="s">
        <v>69</v>
      </c>
      <c r="J11" s="44" t="s">
        <v>70</v>
      </c>
      <c r="K11" s="43">
        <v>-16013</v>
      </c>
      <c r="L11" s="43" t="s">
        <v>71</v>
      </c>
      <c r="M11" s="44" t="s">
        <v>72</v>
      </c>
      <c r="N11" s="44" t="s">
        <v>73</v>
      </c>
      <c r="O11" s="45" t="s">
        <v>74</v>
      </c>
      <c r="P11" s="45" t="s">
        <v>75</v>
      </c>
    </row>
    <row r="12" spans="1:16" ht="12.75" customHeight="1">
      <c r="A12" s="34" t="str">
        <f t="shared" si="0"/>
        <v> AOEB 6 </v>
      </c>
      <c r="B12" s="4" t="str">
        <f t="shared" si="1"/>
        <v>I</v>
      </c>
      <c r="C12" s="34">
        <f t="shared" si="2"/>
        <v>49967.6662</v>
      </c>
      <c r="D12" t="str">
        <f t="shared" si="3"/>
        <v>vis</v>
      </c>
      <c r="E12">
        <f>VLOOKUP(C12,Active!C$21:E$973,3,FALSE)</f>
        <v>27509.997876820031</v>
      </c>
      <c r="F12" s="4" t="s">
        <v>68</v>
      </c>
      <c r="G12" t="str">
        <f t="shared" si="4"/>
        <v>49967.6662</v>
      </c>
      <c r="H12" s="34">
        <f t="shared" si="5"/>
        <v>-16007</v>
      </c>
      <c r="I12" s="43" t="s">
        <v>76</v>
      </c>
      <c r="J12" s="44" t="s">
        <v>77</v>
      </c>
      <c r="K12" s="43">
        <v>-16007</v>
      </c>
      <c r="L12" s="43" t="s">
        <v>78</v>
      </c>
      <c r="M12" s="44" t="s">
        <v>72</v>
      </c>
      <c r="N12" s="44" t="s">
        <v>73</v>
      </c>
      <c r="O12" s="45" t="s">
        <v>74</v>
      </c>
      <c r="P12" s="45" t="s">
        <v>75</v>
      </c>
    </row>
    <row r="13" spans="1:16" ht="12.75" customHeight="1">
      <c r="A13" s="34" t="str">
        <f t="shared" si="0"/>
        <v> AOEB 6 </v>
      </c>
      <c r="B13" s="4" t="str">
        <f t="shared" si="1"/>
        <v>I</v>
      </c>
      <c r="C13" s="34">
        <f t="shared" si="2"/>
        <v>49971.620199999998</v>
      </c>
      <c r="D13" t="str">
        <f t="shared" si="3"/>
        <v>vis</v>
      </c>
      <c r="E13">
        <f>VLOOKUP(C13,Active!C$21:E$973,3,FALSE)</f>
        <v>27534.990593598493</v>
      </c>
      <c r="F13" s="4" t="s">
        <v>68</v>
      </c>
      <c r="G13" t="str">
        <f t="shared" si="4"/>
        <v>49971.6202</v>
      </c>
      <c r="H13" s="34">
        <f t="shared" si="5"/>
        <v>-15982</v>
      </c>
      <c r="I13" s="43" t="s">
        <v>79</v>
      </c>
      <c r="J13" s="44" t="s">
        <v>80</v>
      </c>
      <c r="K13" s="43">
        <v>-15982</v>
      </c>
      <c r="L13" s="43" t="s">
        <v>81</v>
      </c>
      <c r="M13" s="44" t="s">
        <v>72</v>
      </c>
      <c r="N13" s="44" t="s">
        <v>73</v>
      </c>
      <c r="O13" s="45" t="s">
        <v>74</v>
      </c>
      <c r="P13" s="45" t="s">
        <v>75</v>
      </c>
    </row>
    <row r="14" spans="1:16" ht="12.75" customHeight="1">
      <c r="A14" s="34" t="str">
        <f t="shared" si="0"/>
        <v> AOEB 6 </v>
      </c>
      <c r="B14" s="4" t="str">
        <f t="shared" si="1"/>
        <v>I</v>
      </c>
      <c r="C14" s="34">
        <f t="shared" si="2"/>
        <v>49975.576399999998</v>
      </c>
      <c r="D14" t="str">
        <f t="shared" si="3"/>
        <v>vis</v>
      </c>
      <c r="E14">
        <f>VLOOKUP(C14,Active!C$21:E$973,3,FALSE)</f>
        <v>27559.99721628919</v>
      </c>
      <c r="F14" s="4" t="s">
        <v>68</v>
      </c>
      <c r="G14" t="str">
        <f t="shared" si="4"/>
        <v>49975.5764</v>
      </c>
      <c r="H14" s="34">
        <f t="shared" si="5"/>
        <v>-15957</v>
      </c>
      <c r="I14" s="43" t="s">
        <v>82</v>
      </c>
      <c r="J14" s="44" t="s">
        <v>83</v>
      </c>
      <c r="K14" s="43">
        <v>-15957</v>
      </c>
      <c r="L14" s="43" t="s">
        <v>84</v>
      </c>
      <c r="M14" s="44" t="s">
        <v>72</v>
      </c>
      <c r="N14" s="44" t="s">
        <v>73</v>
      </c>
      <c r="O14" s="45" t="s">
        <v>74</v>
      </c>
      <c r="P14" s="45" t="s">
        <v>75</v>
      </c>
    </row>
    <row r="15" spans="1:16" ht="12.75" customHeight="1">
      <c r="A15" s="34" t="str">
        <f t="shared" si="0"/>
        <v> AOEB 6 </v>
      </c>
      <c r="B15" s="4" t="str">
        <f t="shared" si="1"/>
        <v>I</v>
      </c>
      <c r="C15" s="34">
        <f t="shared" si="2"/>
        <v>50003.579599999997</v>
      </c>
      <c r="D15" t="str">
        <f t="shared" si="3"/>
        <v>vis</v>
      </c>
      <c r="E15">
        <f>VLOOKUP(C15,Active!C$21:E$973,3,FALSE)</f>
        <v>27737.001780399201</v>
      </c>
      <c r="F15" s="4" t="s">
        <v>68</v>
      </c>
      <c r="G15" t="str">
        <f t="shared" si="4"/>
        <v>50003.5796</v>
      </c>
      <c r="H15" s="34">
        <f t="shared" si="5"/>
        <v>-15780</v>
      </c>
      <c r="I15" s="43" t="s">
        <v>85</v>
      </c>
      <c r="J15" s="44" t="s">
        <v>86</v>
      </c>
      <c r="K15" s="43">
        <v>-15780</v>
      </c>
      <c r="L15" s="43" t="s">
        <v>87</v>
      </c>
      <c r="M15" s="44" t="s">
        <v>72</v>
      </c>
      <c r="N15" s="44" t="s">
        <v>73</v>
      </c>
      <c r="O15" s="45" t="s">
        <v>74</v>
      </c>
      <c r="P15" s="45" t="s">
        <v>75</v>
      </c>
    </row>
    <row r="16" spans="1:16" ht="12.75" customHeight="1">
      <c r="A16" s="34" t="str">
        <f t="shared" si="0"/>
        <v> AOEB 6 </v>
      </c>
      <c r="B16" s="4" t="str">
        <f t="shared" si="1"/>
        <v>I</v>
      </c>
      <c r="C16" s="34">
        <f t="shared" si="2"/>
        <v>50261.772400000002</v>
      </c>
      <c r="D16" t="str">
        <f t="shared" si="3"/>
        <v>vis</v>
      </c>
      <c r="E16">
        <f>VLOOKUP(C16,Active!C$21:E$973,3,FALSE)</f>
        <v>29369.004695078431</v>
      </c>
      <c r="F16" s="4" t="s">
        <v>68</v>
      </c>
      <c r="G16" t="str">
        <f t="shared" si="4"/>
        <v>50261.7724</v>
      </c>
      <c r="H16" s="34">
        <f t="shared" si="5"/>
        <v>-14148</v>
      </c>
      <c r="I16" s="43" t="s">
        <v>88</v>
      </c>
      <c r="J16" s="44" t="s">
        <v>89</v>
      </c>
      <c r="K16" s="43">
        <v>-14148</v>
      </c>
      <c r="L16" s="43" t="s">
        <v>90</v>
      </c>
      <c r="M16" s="44" t="s">
        <v>72</v>
      </c>
      <c r="N16" s="44" t="s">
        <v>73</v>
      </c>
      <c r="O16" s="45" t="s">
        <v>74</v>
      </c>
      <c r="P16" s="45" t="s">
        <v>75</v>
      </c>
    </row>
    <row r="17" spans="1:16" ht="12.75" customHeight="1">
      <c r="A17" s="34" t="str">
        <f t="shared" si="0"/>
        <v> AOEB 6 </v>
      </c>
      <c r="B17" s="4" t="str">
        <f t="shared" si="1"/>
        <v>I</v>
      </c>
      <c r="C17" s="34">
        <f t="shared" si="2"/>
        <v>50292.781799999997</v>
      </c>
      <c r="D17" t="str">
        <f t="shared" si="3"/>
        <v>vis</v>
      </c>
      <c r="E17">
        <f>VLOOKUP(C17,Active!C$21:E$973,3,FALSE)</f>
        <v>29565.01105614832</v>
      </c>
      <c r="F17" s="4" t="s">
        <v>68</v>
      </c>
      <c r="G17" t="str">
        <f t="shared" si="4"/>
        <v>50292.7818</v>
      </c>
      <c r="H17" s="34">
        <f t="shared" si="5"/>
        <v>-13952</v>
      </c>
      <c r="I17" s="43" t="s">
        <v>91</v>
      </c>
      <c r="J17" s="44" t="s">
        <v>92</v>
      </c>
      <c r="K17" s="43">
        <v>-13952</v>
      </c>
      <c r="L17" s="43" t="s">
        <v>93</v>
      </c>
      <c r="M17" s="44" t="s">
        <v>72</v>
      </c>
      <c r="N17" s="44" t="s">
        <v>73</v>
      </c>
      <c r="O17" s="45" t="s">
        <v>74</v>
      </c>
      <c r="P17" s="45" t="s">
        <v>75</v>
      </c>
    </row>
    <row r="18" spans="1:16" ht="12.75" customHeight="1">
      <c r="A18" s="34" t="str">
        <f t="shared" si="0"/>
        <v> AOEB 6 </v>
      </c>
      <c r="B18" s="4" t="str">
        <f t="shared" si="1"/>
        <v>I</v>
      </c>
      <c r="C18" s="34">
        <f t="shared" si="2"/>
        <v>50302.748599999999</v>
      </c>
      <c r="D18" t="str">
        <f t="shared" si="3"/>
        <v>vis</v>
      </c>
      <c r="E18">
        <f>VLOOKUP(C18,Active!C$21:E$973,3,FALSE)</f>
        <v>29628.009895194285</v>
      </c>
      <c r="F18" s="4" t="s">
        <v>68</v>
      </c>
      <c r="G18" t="str">
        <f t="shared" si="4"/>
        <v>50302.7486</v>
      </c>
      <c r="H18" s="34">
        <f t="shared" si="5"/>
        <v>-13889</v>
      </c>
      <c r="I18" s="43" t="s">
        <v>94</v>
      </c>
      <c r="J18" s="44" t="s">
        <v>95</v>
      </c>
      <c r="K18" s="43">
        <v>-13889</v>
      </c>
      <c r="L18" s="43" t="s">
        <v>96</v>
      </c>
      <c r="M18" s="44" t="s">
        <v>72</v>
      </c>
      <c r="N18" s="44" t="s">
        <v>73</v>
      </c>
      <c r="O18" s="45" t="s">
        <v>74</v>
      </c>
      <c r="P18" s="45" t="s">
        <v>75</v>
      </c>
    </row>
    <row r="19" spans="1:16" ht="12.75" customHeight="1">
      <c r="A19" s="34" t="str">
        <f t="shared" si="0"/>
        <v> AOEB 6 </v>
      </c>
      <c r="B19" s="4" t="str">
        <f t="shared" si="1"/>
        <v>I</v>
      </c>
      <c r="C19" s="34">
        <f t="shared" si="2"/>
        <v>50317.618799999997</v>
      </c>
      <c r="D19" t="str">
        <f t="shared" si="3"/>
        <v>vis</v>
      </c>
      <c r="E19">
        <f>VLOOKUP(C19,Active!C$21:E$973,3,FALSE)</f>
        <v>29722.002484227982</v>
      </c>
      <c r="F19" s="4" t="s">
        <v>68</v>
      </c>
      <c r="G19" t="str">
        <f t="shared" si="4"/>
        <v>50317.6188</v>
      </c>
      <c r="H19" s="34">
        <f t="shared" si="5"/>
        <v>-13795</v>
      </c>
      <c r="I19" s="43" t="s">
        <v>97</v>
      </c>
      <c r="J19" s="44" t="s">
        <v>98</v>
      </c>
      <c r="K19" s="43">
        <v>-13795</v>
      </c>
      <c r="L19" s="43" t="s">
        <v>99</v>
      </c>
      <c r="M19" s="44" t="s">
        <v>72</v>
      </c>
      <c r="N19" s="44" t="s">
        <v>73</v>
      </c>
      <c r="O19" s="45" t="s">
        <v>74</v>
      </c>
      <c r="P19" s="45" t="s">
        <v>75</v>
      </c>
    </row>
    <row r="20" spans="1:16" ht="12.75" customHeight="1">
      <c r="A20" s="34" t="str">
        <f t="shared" si="0"/>
        <v> AOEB 6 </v>
      </c>
      <c r="B20" s="4" t="str">
        <f t="shared" si="1"/>
        <v>I</v>
      </c>
      <c r="C20" s="34">
        <f t="shared" si="2"/>
        <v>50330.748699999996</v>
      </c>
      <c r="D20" t="str">
        <f t="shared" si="3"/>
        <v>vis</v>
      </c>
      <c r="E20">
        <f>VLOOKUP(C20,Active!C$21:E$973,3,FALSE)</f>
        <v>29804.994864609798</v>
      </c>
      <c r="F20" s="4" t="s">
        <v>68</v>
      </c>
      <c r="G20" t="str">
        <f t="shared" si="4"/>
        <v>50330.7487</v>
      </c>
      <c r="H20" s="34">
        <f t="shared" si="5"/>
        <v>-13712</v>
      </c>
      <c r="I20" s="43" t="s">
        <v>100</v>
      </c>
      <c r="J20" s="44" t="s">
        <v>101</v>
      </c>
      <c r="K20" s="43">
        <v>-13712</v>
      </c>
      <c r="L20" s="43" t="s">
        <v>102</v>
      </c>
      <c r="M20" s="44" t="s">
        <v>72</v>
      </c>
      <c r="N20" s="44" t="s">
        <v>73</v>
      </c>
      <c r="O20" s="45" t="s">
        <v>74</v>
      </c>
      <c r="P20" s="45" t="s">
        <v>75</v>
      </c>
    </row>
    <row r="21" spans="1:16" ht="12.75" customHeight="1">
      <c r="A21" s="34" t="str">
        <f t="shared" si="0"/>
        <v> AOEB 6 </v>
      </c>
      <c r="B21" s="4" t="str">
        <f t="shared" si="1"/>
        <v>I</v>
      </c>
      <c r="C21" s="34">
        <f t="shared" si="2"/>
        <v>50345.779499999997</v>
      </c>
      <c r="D21" t="str">
        <f t="shared" si="3"/>
        <v>vis</v>
      </c>
      <c r="E21">
        <f>VLOOKUP(C21,Active!C$21:E$973,3,FALSE)</f>
        <v>29900.002585235474</v>
      </c>
      <c r="F21" s="4" t="s">
        <v>68</v>
      </c>
      <c r="G21" t="str">
        <f t="shared" si="4"/>
        <v>50345.7795</v>
      </c>
      <c r="H21" s="34">
        <f t="shared" si="5"/>
        <v>-13617</v>
      </c>
      <c r="I21" s="43" t="s">
        <v>103</v>
      </c>
      <c r="J21" s="44" t="s">
        <v>104</v>
      </c>
      <c r="K21" s="43">
        <v>-13617</v>
      </c>
      <c r="L21" s="43" t="s">
        <v>105</v>
      </c>
      <c r="M21" s="44" t="s">
        <v>72</v>
      </c>
      <c r="N21" s="44" t="s">
        <v>73</v>
      </c>
      <c r="O21" s="45" t="s">
        <v>74</v>
      </c>
      <c r="P21" s="45" t="s">
        <v>75</v>
      </c>
    </row>
    <row r="22" spans="1:16" ht="12.75" customHeight="1">
      <c r="A22" s="34" t="str">
        <f t="shared" si="0"/>
        <v> AOEB 6 </v>
      </c>
      <c r="B22" s="4" t="str">
        <f t="shared" si="1"/>
        <v>I</v>
      </c>
      <c r="C22" s="34">
        <f t="shared" si="2"/>
        <v>50346.728900000002</v>
      </c>
      <c r="D22" t="str">
        <f t="shared" si="3"/>
        <v>vis</v>
      </c>
      <c r="E22">
        <f>VLOOKUP(C22,Active!C$21:E$973,3,FALSE)</f>
        <v>29906.003618444782</v>
      </c>
      <c r="F22" s="4" t="s">
        <v>68</v>
      </c>
      <c r="G22" t="str">
        <f t="shared" si="4"/>
        <v>50346.7289</v>
      </c>
      <c r="H22" s="34">
        <f t="shared" si="5"/>
        <v>-13611</v>
      </c>
      <c r="I22" s="43" t="s">
        <v>106</v>
      </c>
      <c r="J22" s="44" t="s">
        <v>107</v>
      </c>
      <c r="K22" s="43">
        <v>-13611</v>
      </c>
      <c r="L22" s="43" t="s">
        <v>90</v>
      </c>
      <c r="M22" s="44" t="s">
        <v>72</v>
      </c>
      <c r="N22" s="44" t="s">
        <v>73</v>
      </c>
      <c r="O22" s="45" t="s">
        <v>74</v>
      </c>
      <c r="P22" s="45" t="s">
        <v>75</v>
      </c>
    </row>
    <row r="23" spans="1:16" ht="12.75" customHeight="1">
      <c r="A23" s="34" t="str">
        <f t="shared" si="0"/>
        <v> AOEB 6 </v>
      </c>
      <c r="B23" s="4" t="str">
        <f t="shared" si="1"/>
        <v>I</v>
      </c>
      <c r="C23" s="34">
        <f t="shared" si="2"/>
        <v>50347.677100000001</v>
      </c>
      <c r="D23" t="str">
        <f t="shared" si="3"/>
        <v>vis</v>
      </c>
      <c r="E23">
        <f>VLOOKUP(C23,Active!C$21:E$973,3,FALSE)</f>
        <v>29911.997066611024</v>
      </c>
      <c r="F23" s="4" t="s">
        <v>68</v>
      </c>
      <c r="G23" t="str">
        <f t="shared" si="4"/>
        <v>50347.6771</v>
      </c>
      <c r="H23" s="34">
        <f t="shared" si="5"/>
        <v>-13605</v>
      </c>
      <c r="I23" s="43" t="s">
        <v>108</v>
      </c>
      <c r="J23" s="44" t="s">
        <v>109</v>
      </c>
      <c r="K23" s="43">
        <v>-13605</v>
      </c>
      <c r="L23" s="43" t="s">
        <v>110</v>
      </c>
      <c r="M23" s="44" t="s">
        <v>72</v>
      </c>
      <c r="N23" s="44" t="s">
        <v>73</v>
      </c>
      <c r="O23" s="45" t="s">
        <v>74</v>
      </c>
      <c r="P23" s="45" t="s">
        <v>75</v>
      </c>
    </row>
    <row r="24" spans="1:16" ht="12.75" customHeight="1">
      <c r="A24" s="34" t="str">
        <f t="shared" si="0"/>
        <v> AOEB 6 </v>
      </c>
      <c r="B24" s="4" t="str">
        <f t="shared" si="1"/>
        <v>I</v>
      </c>
      <c r="C24" s="34">
        <f t="shared" si="2"/>
        <v>50348.625399999997</v>
      </c>
      <c r="D24" t="str">
        <f t="shared" si="3"/>
        <v>vis</v>
      </c>
      <c r="E24">
        <f>VLOOKUP(C24,Active!C$21:E$973,3,FALSE)</f>
        <v>29917.991146864169</v>
      </c>
      <c r="F24" s="4" t="s">
        <v>68</v>
      </c>
      <c r="G24" t="str">
        <f t="shared" si="4"/>
        <v>50348.6254</v>
      </c>
      <c r="H24" s="34">
        <f t="shared" si="5"/>
        <v>-13599</v>
      </c>
      <c r="I24" s="43" t="s">
        <v>111</v>
      </c>
      <c r="J24" s="44" t="s">
        <v>112</v>
      </c>
      <c r="K24" s="43">
        <v>-13599</v>
      </c>
      <c r="L24" s="43" t="s">
        <v>84</v>
      </c>
      <c r="M24" s="44" t="s">
        <v>72</v>
      </c>
      <c r="N24" s="44" t="s">
        <v>73</v>
      </c>
      <c r="O24" s="45" t="s">
        <v>74</v>
      </c>
      <c r="P24" s="45" t="s">
        <v>75</v>
      </c>
    </row>
    <row r="25" spans="1:16" ht="12.75" customHeight="1">
      <c r="A25" s="34" t="str">
        <f t="shared" si="0"/>
        <v> AOEB 6 </v>
      </c>
      <c r="B25" s="4" t="str">
        <f t="shared" si="1"/>
        <v>I</v>
      </c>
      <c r="C25" s="34">
        <f t="shared" si="2"/>
        <v>50350.6855</v>
      </c>
      <c r="D25" t="str">
        <f t="shared" si="3"/>
        <v>vis</v>
      </c>
      <c r="E25">
        <f>VLOOKUP(C25,Active!C$21:E$973,3,FALSE)</f>
        <v>29931.012769483139</v>
      </c>
      <c r="F25" s="4" t="s">
        <v>68</v>
      </c>
      <c r="G25" t="str">
        <f t="shared" si="4"/>
        <v>50350.6855</v>
      </c>
      <c r="H25" s="34">
        <f t="shared" si="5"/>
        <v>-13586</v>
      </c>
      <c r="I25" s="43" t="s">
        <v>113</v>
      </c>
      <c r="J25" s="44" t="s">
        <v>114</v>
      </c>
      <c r="K25" s="43">
        <v>-13586</v>
      </c>
      <c r="L25" s="43" t="s">
        <v>115</v>
      </c>
      <c r="M25" s="44" t="s">
        <v>72</v>
      </c>
      <c r="N25" s="44" t="s">
        <v>73</v>
      </c>
      <c r="O25" s="45" t="s">
        <v>74</v>
      </c>
      <c r="P25" s="45" t="s">
        <v>75</v>
      </c>
    </row>
    <row r="26" spans="1:16" ht="12.75" customHeight="1">
      <c r="A26" s="34" t="str">
        <f t="shared" si="0"/>
        <v> AOEB 6 </v>
      </c>
      <c r="B26" s="4" t="str">
        <f t="shared" si="1"/>
        <v>I</v>
      </c>
      <c r="C26" s="34">
        <f t="shared" si="2"/>
        <v>50371.5674</v>
      </c>
      <c r="D26" t="str">
        <f t="shared" si="3"/>
        <v>vis</v>
      </c>
      <c r="E26">
        <f>VLOOKUP(C26,Active!C$21:E$973,3,FALSE)</f>
        <v>30063.00452782822</v>
      </c>
      <c r="F26" s="4" t="s">
        <v>68</v>
      </c>
      <c r="G26" t="str">
        <f t="shared" si="4"/>
        <v>50371.5674</v>
      </c>
      <c r="H26" s="34">
        <f t="shared" si="5"/>
        <v>-13454</v>
      </c>
      <c r="I26" s="43" t="s">
        <v>116</v>
      </c>
      <c r="J26" s="44" t="s">
        <v>117</v>
      </c>
      <c r="K26" s="43">
        <v>-13454</v>
      </c>
      <c r="L26" s="43" t="s">
        <v>118</v>
      </c>
      <c r="M26" s="44" t="s">
        <v>72</v>
      </c>
      <c r="N26" s="44" t="s">
        <v>73</v>
      </c>
      <c r="O26" s="45" t="s">
        <v>74</v>
      </c>
      <c r="P26" s="45" t="s">
        <v>75</v>
      </c>
    </row>
    <row r="27" spans="1:16" ht="12.75" customHeight="1">
      <c r="A27" s="34" t="str">
        <f t="shared" si="0"/>
        <v> AOEB 6 </v>
      </c>
      <c r="B27" s="4" t="str">
        <f t="shared" si="1"/>
        <v>I</v>
      </c>
      <c r="C27" s="34">
        <f t="shared" si="2"/>
        <v>50382.641900000002</v>
      </c>
      <c r="D27" t="str">
        <f t="shared" si="3"/>
        <v>vis</v>
      </c>
      <c r="E27">
        <f>VLOOKUP(C27,Active!C$21:E$973,3,FALSE)</f>
        <v>30133.004993676295</v>
      </c>
      <c r="F27" s="4" t="s">
        <v>68</v>
      </c>
      <c r="G27" t="str">
        <f t="shared" si="4"/>
        <v>50382.6419</v>
      </c>
      <c r="H27" s="34">
        <f t="shared" si="5"/>
        <v>-13384</v>
      </c>
      <c r="I27" s="43" t="s">
        <v>119</v>
      </c>
      <c r="J27" s="44" t="s">
        <v>120</v>
      </c>
      <c r="K27" s="43">
        <v>-13384</v>
      </c>
      <c r="L27" s="43" t="s">
        <v>121</v>
      </c>
      <c r="M27" s="44" t="s">
        <v>72</v>
      </c>
      <c r="N27" s="44" t="s">
        <v>73</v>
      </c>
      <c r="O27" s="45" t="s">
        <v>74</v>
      </c>
      <c r="P27" s="45" t="s">
        <v>75</v>
      </c>
    </row>
    <row r="28" spans="1:16" ht="12.75" customHeight="1">
      <c r="A28" s="34" t="str">
        <f t="shared" si="0"/>
        <v> AOEB 6 </v>
      </c>
      <c r="B28" s="4" t="str">
        <f t="shared" si="1"/>
        <v>I</v>
      </c>
      <c r="C28" s="34">
        <f t="shared" si="2"/>
        <v>50404.6322</v>
      </c>
      <c r="D28" t="str">
        <f t="shared" si="3"/>
        <v>vis</v>
      </c>
      <c r="E28">
        <f>VLOOKUP(C28,Active!C$21:E$973,3,FALSE)</f>
        <v>30272.002803431897</v>
      </c>
      <c r="F28" s="4" t="s">
        <v>68</v>
      </c>
      <c r="G28" t="str">
        <f t="shared" si="4"/>
        <v>50404.6322</v>
      </c>
      <c r="H28" s="34">
        <f t="shared" si="5"/>
        <v>-13245</v>
      </c>
      <c r="I28" s="43" t="s">
        <v>122</v>
      </c>
      <c r="J28" s="44" t="s">
        <v>123</v>
      </c>
      <c r="K28" s="43">
        <v>-13245</v>
      </c>
      <c r="L28" s="43" t="s">
        <v>124</v>
      </c>
      <c r="M28" s="44" t="s">
        <v>72</v>
      </c>
      <c r="N28" s="44" t="s">
        <v>73</v>
      </c>
      <c r="O28" s="45" t="s">
        <v>74</v>
      </c>
      <c r="P28" s="45" t="s">
        <v>75</v>
      </c>
    </row>
    <row r="29" spans="1:16" ht="12.75" customHeight="1">
      <c r="A29" s="34" t="str">
        <f t="shared" si="0"/>
        <v> AOEB 6 </v>
      </c>
      <c r="B29" s="4" t="str">
        <f t="shared" si="1"/>
        <v>I</v>
      </c>
      <c r="C29" s="34">
        <f t="shared" si="2"/>
        <v>50415.546300000002</v>
      </c>
      <c r="D29" t="str">
        <f t="shared" si="3"/>
        <v>vis</v>
      </c>
      <c r="E29">
        <f>VLOOKUP(C29,Active!C$21:E$973,3,FALSE)</f>
        <v>30340.989401861843</v>
      </c>
      <c r="F29" s="4" t="s">
        <v>68</v>
      </c>
      <c r="G29" t="str">
        <f t="shared" si="4"/>
        <v>50415.5463</v>
      </c>
      <c r="H29" s="34">
        <f t="shared" si="5"/>
        <v>-13176</v>
      </c>
      <c r="I29" s="43" t="s">
        <v>125</v>
      </c>
      <c r="J29" s="44" t="s">
        <v>126</v>
      </c>
      <c r="K29" s="43">
        <v>-13176</v>
      </c>
      <c r="L29" s="43" t="s">
        <v>127</v>
      </c>
      <c r="M29" s="44" t="s">
        <v>72</v>
      </c>
      <c r="N29" s="44" t="s">
        <v>73</v>
      </c>
      <c r="O29" s="45" t="s">
        <v>74</v>
      </c>
      <c r="P29" s="45" t="s">
        <v>75</v>
      </c>
    </row>
    <row r="30" spans="1:16" ht="12.75" customHeight="1">
      <c r="A30" s="34" t="str">
        <f t="shared" si="0"/>
        <v> AOEB 6 </v>
      </c>
      <c r="B30" s="4" t="str">
        <f t="shared" si="1"/>
        <v>I</v>
      </c>
      <c r="C30" s="34">
        <f t="shared" si="2"/>
        <v>50417.603900000002</v>
      </c>
      <c r="D30" t="str">
        <f t="shared" si="3"/>
        <v>vis</v>
      </c>
      <c r="E30">
        <f>VLOOKUP(C30,Active!C$21:E$973,3,FALSE)</f>
        <v>30353.995222307818</v>
      </c>
      <c r="F30" s="4" t="s">
        <v>68</v>
      </c>
      <c r="G30" t="str">
        <f t="shared" si="4"/>
        <v>50417.6039</v>
      </c>
      <c r="H30" s="34">
        <f t="shared" si="5"/>
        <v>-13163</v>
      </c>
      <c r="I30" s="43" t="s">
        <v>128</v>
      </c>
      <c r="J30" s="44" t="s">
        <v>129</v>
      </c>
      <c r="K30" s="43">
        <v>-13163</v>
      </c>
      <c r="L30" s="43" t="s">
        <v>87</v>
      </c>
      <c r="M30" s="44" t="s">
        <v>72</v>
      </c>
      <c r="N30" s="44" t="s">
        <v>73</v>
      </c>
      <c r="O30" s="45" t="s">
        <v>74</v>
      </c>
      <c r="P30" s="45" t="s">
        <v>75</v>
      </c>
    </row>
    <row r="31" spans="1:16" ht="12.75" customHeight="1">
      <c r="A31" s="34" t="str">
        <f t="shared" si="0"/>
        <v> AOEB 6 </v>
      </c>
      <c r="B31" s="4" t="str">
        <f t="shared" si="1"/>
        <v>I</v>
      </c>
      <c r="C31" s="34">
        <f t="shared" si="2"/>
        <v>50420.609299999996</v>
      </c>
      <c r="D31" t="str">
        <f t="shared" si="3"/>
        <v>vis</v>
      </c>
      <c r="E31">
        <f>VLOOKUP(C31,Active!C$21:E$973,3,FALSE)</f>
        <v>30372.991962572334</v>
      </c>
      <c r="F31" s="4" t="s">
        <v>68</v>
      </c>
      <c r="G31" t="str">
        <f t="shared" si="4"/>
        <v>50420.6093</v>
      </c>
      <c r="H31" s="34">
        <f t="shared" si="5"/>
        <v>-13144</v>
      </c>
      <c r="I31" s="43" t="s">
        <v>130</v>
      </c>
      <c r="J31" s="44" t="s">
        <v>131</v>
      </c>
      <c r="K31" s="43">
        <v>-13144</v>
      </c>
      <c r="L31" s="43" t="s">
        <v>132</v>
      </c>
      <c r="M31" s="44" t="s">
        <v>72</v>
      </c>
      <c r="N31" s="44" t="s">
        <v>73</v>
      </c>
      <c r="O31" s="45" t="s">
        <v>74</v>
      </c>
      <c r="P31" s="45" t="s">
        <v>75</v>
      </c>
    </row>
    <row r="32" spans="1:16" ht="12.75" customHeight="1">
      <c r="A32" s="34" t="str">
        <f t="shared" si="0"/>
        <v> AOEB 6 </v>
      </c>
      <c r="B32" s="4" t="str">
        <f t="shared" si="1"/>
        <v>I</v>
      </c>
      <c r="C32" s="34">
        <f t="shared" si="2"/>
        <v>50421.558499999999</v>
      </c>
      <c r="D32" t="str">
        <f t="shared" si="3"/>
        <v>vis</v>
      </c>
      <c r="E32">
        <f>VLOOKUP(C32,Active!C$21:E$973,3,FALSE)</f>
        <v>30378.991731607792</v>
      </c>
      <c r="F32" s="4" t="s">
        <v>68</v>
      </c>
      <c r="G32" t="str">
        <f t="shared" si="4"/>
        <v>50421.5585</v>
      </c>
      <c r="H32" s="34">
        <f t="shared" si="5"/>
        <v>-13138</v>
      </c>
      <c r="I32" s="43" t="s">
        <v>133</v>
      </c>
      <c r="J32" s="44" t="s">
        <v>134</v>
      </c>
      <c r="K32" s="43">
        <v>-13138</v>
      </c>
      <c r="L32" s="43" t="s">
        <v>132</v>
      </c>
      <c r="M32" s="44" t="s">
        <v>72</v>
      </c>
      <c r="N32" s="44" t="s">
        <v>73</v>
      </c>
      <c r="O32" s="45" t="s">
        <v>74</v>
      </c>
      <c r="P32" s="45" t="s">
        <v>75</v>
      </c>
    </row>
    <row r="33" spans="1:16" ht="12.75" customHeight="1">
      <c r="A33" s="34" t="str">
        <f t="shared" si="0"/>
        <v> AOEB 6 </v>
      </c>
      <c r="B33" s="4" t="str">
        <f t="shared" si="1"/>
        <v>I</v>
      </c>
      <c r="C33" s="34">
        <f t="shared" si="2"/>
        <v>50426.622000000003</v>
      </c>
      <c r="D33" t="str">
        <f t="shared" si="3"/>
        <v>vis</v>
      </c>
      <c r="E33">
        <f>VLOOKUP(C33,Active!C$21:E$973,3,FALSE)</f>
        <v>30410.997452752938</v>
      </c>
      <c r="F33" s="4" t="s">
        <v>68</v>
      </c>
      <c r="G33" t="str">
        <f t="shared" si="4"/>
        <v>50426.6220</v>
      </c>
      <c r="H33" s="34">
        <f t="shared" si="5"/>
        <v>-13106</v>
      </c>
      <c r="I33" s="43" t="s">
        <v>135</v>
      </c>
      <c r="J33" s="44" t="s">
        <v>136</v>
      </c>
      <c r="K33" s="43">
        <v>-13106</v>
      </c>
      <c r="L33" s="43" t="s">
        <v>137</v>
      </c>
      <c r="M33" s="44" t="s">
        <v>72</v>
      </c>
      <c r="N33" s="44" t="s">
        <v>73</v>
      </c>
      <c r="O33" s="45" t="s">
        <v>74</v>
      </c>
      <c r="P33" s="45" t="s">
        <v>75</v>
      </c>
    </row>
    <row r="34" spans="1:16" ht="12.75" customHeight="1">
      <c r="A34" s="34" t="str">
        <f t="shared" si="0"/>
        <v> AOEB 6 </v>
      </c>
      <c r="B34" s="4" t="str">
        <f t="shared" si="1"/>
        <v>I</v>
      </c>
      <c r="C34" s="34">
        <f t="shared" si="2"/>
        <v>50427.571100000001</v>
      </c>
      <c r="D34" t="str">
        <f t="shared" si="3"/>
        <v>vis</v>
      </c>
      <c r="E34">
        <f>VLOOKUP(C34,Active!C$21:E$973,3,FALSE)</f>
        <v>30416.996589701444</v>
      </c>
      <c r="F34" s="4" t="s">
        <v>68</v>
      </c>
      <c r="G34" t="str">
        <f t="shared" si="4"/>
        <v>50427.5711</v>
      </c>
      <c r="H34" s="34">
        <f t="shared" si="5"/>
        <v>-13100</v>
      </c>
      <c r="I34" s="43" t="s">
        <v>138</v>
      </c>
      <c r="J34" s="44" t="s">
        <v>139</v>
      </c>
      <c r="K34" s="43">
        <v>-13100</v>
      </c>
      <c r="L34" s="43" t="s">
        <v>140</v>
      </c>
      <c r="M34" s="44" t="s">
        <v>72</v>
      </c>
      <c r="N34" s="44" t="s">
        <v>73</v>
      </c>
      <c r="O34" s="45" t="s">
        <v>74</v>
      </c>
      <c r="P34" s="45" t="s">
        <v>75</v>
      </c>
    </row>
    <row r="35" spans="1:16" ht="12.75" customHeight="1">
      <c r="A35" s="34" t="str">
        <f t="shared" si="0"/>
        <v> AOEB 6 </v>
      </c>
      <c r="B35" s="4" t="str">
        <f t="shared" si="1"/>
        <v>I</v>
      </c>
      <c r="C35" s="34">
        <f t="shared" si="2"/>
        <v>50449.561999999998</v>
      </c>
      <c r="D35" t="str">
        <f t="shared" si="3"/>
        <v>vis</v>
      </c>
      <c r="E35">
        <f>VLOOKUP(C35,Active!C$21:E$973,3,FALSE)</f>
        <v>30555.998191978557</v>
      </c>
      <c r="F35" s="4" t="s">
        <v>68</v>
      </c>
      <c r="G35" t="str">
        <f t="shared" si="4"/>
        <v>50449.5620</v>
      </c>
      <c r="H35" s="34">
        <f t="shared" si="5"/>
        <v>-12961</v>
      </c>
      <c r="I35" s="43" t="s">
        <v>141</v>
      </c>
      <c r="J35" s="44" t="s">
        <v>142</v>
      </c>
      <c r="K35" s="43">
        <v>-12961</v>
      </c>
      <c r="L35" s="43" t="s">
        <v>143</v>
      </c>
      <c r="M35" s="44" t="s">
        <v>72</v>
      </c>
      <c r="N35" s="44" t="s">
        <v>73</v>
      </c>
      <c r="O35" s="45" t="s">
        <v>74</v>
      </c>
      <c r="P35" s="45" t="s">
        <v>75</v>
      </c>
    </row>
    <row r="36" spans="1:16" ht="12.75" customHeight="1">
      <c r="A36" s="34" t="str">
        <f t="shared" si="0"/>
        <v> AOEB 6 </v>
      </c>
      <c r="B36" s="4" t="str">
        <f t="shared" si="1"/>
        <v>I</v>
      </c>
      <c r="C36" s="34">
        <f t="shared" si="2"/>
        <v>50457.4712</v>
      </c>
      <c r="D36" t="str">
        <f t="shared" si="3"/>
        <v>vis</v>
      </c>
      <c r="E36">
        <f>VLOOKUP(C36,Active!C$21:E$973,3,FALSE)</f>
        <v>30605.991210578548</v>
      </c>
      <c r="F36" s="4" t="s">
        <v>68</v>
      </c>
      <c r="G36" t="str">
        <f t="shared" si="4"/>
        <v>50457.4712</v>
      </c>
      <c r="H36" s="34">
        <f t="shared" si="5"/>
        <v>-12911</v>
      </c>
      <c r="I36" s="43" t="s">
        <v>144</v>
      </c>
      <c r="J36" s="44" t="s">
        <v>145</v>
      </c>
      <c r="K36" s="43">
        <v>-12911</v>
      </c>
      <c r="L36" s="43" t="s">
        <v>132</v>
      </c>
      <c r="M36" s="44" t="s">
        <v>72</v>
      </c>
      <c r="N36" s="44" t="s">
        <v>73</v>
      </c>
      <c r="O36" s="45" t="s">
        <v>74</v>
      </c>
      <c r="P36" s="45" t="s">
        <v>75</v>
      </c>
    </row>
    <row r="37" spans="1:16" ht="12.75" customHeight="1">
      <c r="A37" s="34" t="str">
        <f t="shared" si="0"/>
        <v> AOEB 6 </v>
      </c>
      <c r="B37" s="4" t="str">
        <f t="shared" si="1"/>
        <v>I</v>
      </c>
      <c r="C37" s="34">
        <f t="shared" si="2"/>
        <v>50609.830699999999</v>
      </c>
      <c r="D37" t="str">
        <f t="shared" si="3"/>
        <v>vis</v>
      </c>
      <c r="E37">
        <f>VLOOKUP(C37,Active!C$21:E$973,3,FALSE)</f>
        <v>31569.035679979181</v>
      </c>
      <c r="F37" s="4" t="s">
        <v>68</v>
      </c>
      <c r="G37" t="str">
        <f t="shared" si="4"/>
        <v>50609.8307</v>
      </c>
      <c r="H37" s="34">
        <f t="shared" si="5"/>
        <v>-11948</v>
      </c>
      <c r="I37" s="43" t="s">
        <v>146</v>
      </c>
      <c r="J37" s="44" t="s">
        <v>147</v>
      </c>
      <c r="K37" s="43">
        <v>-11948</v>
      </c>
      <c r="L37" s="43" t="s">
        <v>148</v>
      </c>
      <c r="M37" s="44" t="s">
        <v>72</v>
      </c>
      <c r="N37" s="44" t="s">
        <v>73</v>
      </c>
      <c r="O37" s="45" t="s">
        <v>74</v>
      </c>
      <c r="P37" s="45" t="s">
        <v>75</v>
      </c>
    </row>
    <row r="38" spans="1:16" ht="12.75" customHeight="1">
      <c r="A38" s="34" t="str">
        <f t="shared" si="0"/>
        <v> AOEB 6 </v>
      </c>
      <c r="B38" s="4" t="str">
        <f t="shared" si="1"/>
        <v>I</v>
      </c>
      <c r="C38" s="34">
        <f t="shared" si="2"/>
        <v>50626.757599999997</v>
      </c>
      <c r="D38" t="str">
        <f t="shared" si="3"/>
        <v>vis</v>
      </c>
      <c r="E38">
        <f>VLOOKUP(C38,Active!C$21:E$973,3,FALSE)</f>
        <v>31676.028400676587</v>
      </c>
      <c r="F38" s="4" t="s">
        <v>68</v>
      </c>
      <c r="G38" t="str">
        <f t="shared" si="4"/>
        <v>50626.7576</v>
      </c>
      <c r="H38" s="34">
        <f t="shared" si="5"/>
        <v>-11841</v>
      </c>
      <c r="I38" s="43" t="s">
        <v>149</v>
      </c>
      <c r="J38" s="44" t="s">
        <v>150</v>
      </c>
      <c r="K38" s="43">
        <v>-11841</v>
      </c>
      <c r="L38" s="43" t="s">
        <v>151</v>
      </c>
      <c r="M38" s="44" t="s">
        <v>72</v>
      </c>
      <c r="N38" s="44" t="s">
        <v>73</v>
      </c>
      <c r="O38" s="45" t="s">
        <v>74</v>
      </c>
      <c r="P38" s="45" t="s">
        <v>75</v>
      </c>
    </row>
    <row r="39" spans="1:16" ht="12.75" customHeight="1">
      <c r="A39" s="34" t="str">
        <f t="shared" si="0"/>
        <v> AOEB 6 </v>
      </c>
      <c r="B39" s="4" t="str">
        <f t="shared" si="1"/>
        <v>I</v>
      </c>
      <c r="C39" s="34">
        <f t="shared" si="2"/>
        <v>50655.706899999997</v>
      </c>
      <c r="D39" t="str">
        <f t="shared" si="3"/>
        <v>vis</v>
      </c>
      <c r="E39">
        <f>VLOOKUP(C39,Active!C$21:E$973,3,FALSE)</f>
        <v>31859.013139127554</v>
      </c>
      <c r="F39" s="4" t="s">
        <v>68</v>
      </c>
      <c r="G39" t="str">
        <f t="shared" si="4"/>
        <v>50655.7069</v>
      </c>
      <c r="H39" s="34">
        <f t="shared" si="5"/>
        <v>-11658</v>
      </c>
      <c r="I39" s="43" t="s">
        <v>152</v>
      </c>
      <c r="J39" s="44" t="s">
        <v>153</v>
      </c>
      <c r="K39" s="43">
        <v>-11658</v>
      </c>
      <c r="L39" s="43" t="s">
        <v>154</v>
      </c>
      <c r="M39" s="44" t="s">
        <v>72</v>
      </c>
      <c r="N39" s="44" t="s">
        <v>73</v>
      </c>
      <c r="O39" s="45" t="s">
        <v>74</v>
      </c>
      <c r="P39" s="45" t="s">
        <v>75</v>
      </c>
    </row>
    <row r="40" spans="1:16" ht="12.75" customHeight="1">
      <c r="A40" s="34" t="str">
        <f t="shared" si="0"/>
        <v> AOEB 6 </v>
      </c>
      <c r="B40" s="4" t="str">
        <f t="shared" si="1"/>
        <v>I</v>
      </c>
      <c r="C40" s="34">
        <f t="shared" si="2"/>
        <v>50670.736400000002</v>
      </c>
      <c r="D40" t="str">
        <f t="shared" si="3"/>
        <v>vis</v>
      </c>
      <c r="E40">
        <f>VLOOKUP(C40,Active!C$21:E$973,3,FALSE)</f>
        <v>31954.012642623307</v>
      </c>
      <c r="F40" s="4" t="s">
        <v>68</v>
      </c>
      <c r="G40" t="str">
        <f t="shared" si="4"/>
        <v>50670.7364</v>
      </c>
      <c r="H40" s="34">
        <f t="shared" si="5"/>
        <v>-11563</v>
      </c>
      <c r="I40" s="43" t="s">
        <v>155</v>
      </c>
      <c r="J40" s="44" t="s">
        <v>156</v>
      </c>
      <c r="K40" s="43">
        <v>-11563</v>
      </c>
      <c r="L40" s="43" t="s">
        <v>154</v>
      </c>
      <c r="M40" s="44" t="s">
        <v>72</v>
      </c>
      <c r="N40" s="44" t="s">
        <v>73</v>
      </c>
      <c r="O40" s="45" t="s">
        <v>74</v>
      </c>
      <c r="P40" s="45" t="s">
        <v>75</v>
      </c>
    </row>
    <row r="41" spans="1:16" ht="12.75" customHeight="1">
      <c r="A41" s="34" t="str">
        <f t="shared" si="0"/>
        <v> AOEB 6 </v>
      </c>
      <c r="B41" s="4" t="str">
        <f t="shared" si="1"/>
        <v>I</v>
      </c>
      <c r="C41" s="34">
        <f t="shared" si="2"/>
        <v>50679.754300000001</v>
      </c>
      <c r="D41" t="str">
        <f t="shared" si="3"/>
        <v>vis</v>
      </c>
      <c r="E41">
        <f>VLOOKUP(C41,Active!C$21:E$973,3,FALSE)</f>
        <v>32011.013608894573</v>
      </c>
      <c r="F41" s="4" t="s">
        <v>68</v>
      </c>
      <c r="G41" t="str">
        <f t="shared" si="4"/>
        <v>50679.7543</v>
      </c>
      <c r="H41" s="34">
        <f t="shared" si="5"/>
        <v>-11506</v>
      </c>
      <c r="I41" s="43" t="s">
        <v>157</v>
      </c>
      <c r="J41" s="44" t="s">
        <v>158</v>
      </c>
      <c r="K41" s="43">
        <v>-11506</v>
      </c>
      <c r="L41" s="43" t="s">
        <v>159</v>
      </c>
      <c r="M41" s="44" t="s">
        <v>72</v>
      </c>
      <c r="N41" s="44" t="s">
        <v>73</v>
      </c>
      <c r="O41" s="45" t="s">
        <v>74</v>
      </c>
      <c r="P41" s="45" t="s">
        <v>75</v>
      </c>
    </row>
    <row r="42" spans="1:16" ht="12.75" customHeight="1">
      <c r="A42" s="34" t="str">
        <f t="shared" si="0"/>
        <v> AOEB 6 </v>
      </c>
      <c r="B42" s="4" t="str">
        <f t="shared" si="1"/>
        <v>I</v>
      </c>
      <c r="C42" s="34">
        <f t="shared" si="2"/>
        <v>50715.6639</v>
      </c>
      <c r="D42" t="str">
        <f t="shared" si="3"/>
        <v>vis</v>
      </c>
      <c r="E42">
        <f>VLOOKUP(C42,Active!C$21:E$973,3,FALSE)</f>
        <v>32237.993493170827</v>
      </c>
      <c r="F42" s="4" t="s">
        <v>68</v>
      </c>
      <c r="G42" t="str">
        <f t="shared" si="4"/>
        <v>50715.6639</v>
      </c>
      <c r="H42" s="34">
        <f t="shared" si="5"/>
        <v>-11279</v>
      </c>
      <c r="I42" s="43" t="s">
        <v>160</v>
      </c>
      <c r="J42" s="44" t="s">
        <v>161</v>
      </c>
      <c r="K42" s="43">
        <v>-11279</v>
      </c>
      <c r="L42" s="43" t="s">
        <v>143</v>
      </c>
      <c r="M42" s="44" t="s">
        <v>72</v>
      </c>
      <c r="N42" s="44" t="s">
        <v>73</v>
      </c>
      <c r="O42" s="45" t="s">
        <v>74</v>
      </c>
      <c r="P42" s="45" t="s">
        <v>75</v>
      </c>
    </row>
    <row r="43" spans="1:16" ht="12.75" customHeight="1">
      <c r="A43" s="34" t="str">
        <f t="shared" ref="A43:A74" si="6">P43</f>
        <v> AOEB 6 </v>
      </c>
      <c r="B43" s="4" t="str">
        <f t="shared" ref="B43:B74" si="7">IF(H43=INT(H43),"I","II")</f>
        <v>I</v>
      </c>
      <c r="C43" s="34">
        <f t="shared" ref="C43:C74" si="8">1*G43</f>
        <v>50828.47</v>
      </c>
      <c r="D43" t="str">
        <f t="shared" ref="D43:D74" si="9">VLOOKUP(F43,I$1:J$5,2,FALSE)</f>
        <v>vis</v>
      </c>
      <c r="E43">
        <f>VLOOKUP(C43,Active!C$21:E$973,3,FALSE)</f>
        <v>32951.026095139576</v>
      </c>
      <c r="F43" s="4" t="s">
        <v>68</v>
      </c>
      <c r="G43" t="str">
        <f t="shared" ref="G43:G74" si="10">MID(I43,3,LEN(I43)-3)</f>
        <v>50828.4700</v>
      </c>
      <c r="H43" s="34">
        <f t="shared" ref="H43:H74" si="11">1*K43</f>
        <v>-10566</v>
      </c>
      <c r="I43" s="43" t="s">
        <v>162</v>
      </c>
      <c r="J43" s="44" t="s">
        <v>163</v>
      </c>
      <c r="K43" s="43">
        <v>-10566</v>
      </c>
      <c r="L43" s="43" t="s">
        <v>164</v>
      </c>
      <c r="M43" s="44" t="s">
        <v>72</v>
      </c>
      <c r="N43" s="44" t="s">
        <v>73</v>
      </c>
      <c r="O43" s="45" t="s">
        <v>74</v>
      </c>
      <c r="P43" s="45" t="s">
        <v>75</v>
      </c>
    </row>
    <row r="44" spans="1:16" ht="12.75" customHeight="1">
      <c r="A44" s="34" t="str">
        <f t="shared" si="6"/>
        <v> AOEB 6 </v>
      </c>
      <c r="B44" s="4" t="str">
        <f t="shared" si="7"/>
        <v>I</v>
      </c>
      <c r="C44" s="34">
        <f t="shared" si="8"/>
        <v>50846.501300000004</v>
      </c>
      <c r="D44" t="str">
        <f t="shared" si="9"/>
        <v>vis</v>
      </c>
      <c r="E44">
        <f>VLOOKUP(C44,Active!C$21:E$973,3,FALSE)</f>
        <v>33064.999583770783</v>
      </c>
      <c r="F44" s="4" t="s">
        <v>68</v>
      </c>
      <c r="G44" t="str">
        <f t="shared" si="10"/>
        <v>50846.5013</v>
      </c>
      <c r="H44" s="34">
        <f t="shared" si="11"/>
        <v>-10452</v>
      </c>
      <c r="I44" s="43" t="s">
        <v>165</v>
      </c>
      <c r="J44" s="44" t="s">
        <v>166</v>
      </c>
      <c r="K44" s="43">
        <v>-10452</v>
      </c>
      <c r="L44" s="43" t="s">
        <v>167</v>
      </c>
      <c r="M44" s="44" t="s">
        <v>72</v>
      </c>
      <c r="N44" s="44" t="s">
        <v>73</v>
      </c>
      <c r="O44" s="45" t="s">
        <v>74</v>
      </c>
      <c r="P44" s="45" t="s">
        <v>75</v>
      </c>
    </row>
    <row r="45" spans="1:16" ht="12.75" customHeight="1">
      <c r="A45" s="34" t="str">
        <f t="shared" si="6"/>
        <v> AOEB 6 </v>
      </c>
      <c r="B45" s="4" t="str">
        <f t="shared" si="7"/>
        <v>I</v>
      </c>
      <c r="C45" s="34">
        <f t="shared" si="8"/>
        <v>51122.727800000001</v>
      </c>
      <c r="D45" t="str">
        <f t="shared" si="9"/>
        <v>vis</v>
      </c>
      <c r="E45">
        <f>VLOOKUP(C45,Active!C$21:E$973,3,FALSE)</f>
        <v>34810.991157167206</v>
      </c>
      <c r="F45" s="4" t="s">
        <v>68</v>
      </c>
      <c r="G45" t="str">
        <f t="shared" si="10"/>
        <v>51122.7278</v>
      </c>
      <c r="H45" s="34">
        <f t="shared" si="11"/>
        <v>-8706</v>
      </c>
      <c r="I45" s="43" t="s">
        <v>168</v>
      </c>
      <c r="J45" s="44" t="s">
        <v>169</v>
      </c>
      <c r="K45" s="43">
        <v>-8706</v>
      </c>
      <c r="L45" s="43" t="s">
        <v>90</v>
      </c>
      <c r="M45" s="44" t="s">
        <v>72</v>
      </c>
      <c r="N45" s="44" t="s">
        <v>73</v>
      </c>
      <c r="O45" s="45" t="s">
        <v>74</v>
      </c>
      <c r="P45" s="45" t="s">
        <v>75</v>
      </c>
    </row>
    <row r="46" spans="1:16" ht="12.75" customHeight="1">
      <c r="A46" s="34" t="str">
        <f t="shared" si="6"/>
        <v> AOEB 6 </v>
      </c>
      <c r="B46" s="4" t="str">
        <f t="shared" si="7"/>
        <v>I</v>
      </c>
      <c r="C46" s="34">
        <f t="shared" si="8"/>
        <v>51467.617400000003</v>
      </c>
      <c r="D46" t="str">
        <f t="shared" si="9"/>
        <v>vis</v>
      </c>
      <c r="E46">
        <f>VLOOKUP(C46,Active!C$21:E$973,3,FALSE)</f>
        <v>36990.993203864666</v>
      </c>
      <c r="F46" s="4" t="s">
        <v>68</v>
      </c>
      <c r="G46" t="str">
        <f t="shared" si="10"/>
        <v>51467.6174</v>
      </c>
      <c r="H46" s="34">
        <f t="shared" si="11"/>
        <v>-6526</v>
      </c>
      <c r="I46" s="43" t="s">
        <v>170</v>
      </c>
      <c r="J46" s="44" t="s">
        <v>171</v>
      </c>
      <c r="K46" s="43">
        <v>-6526</v>
      </c>
      <c r="L46" s="43" t="s">
        <v>172</v>
      </c>
      <c r="M46" s="44" t="s">
        <v>72</v>
      </c>
      <c r="N46" s="44" t="s">
        <v>73</v>
      </c>
      <c r="O46" s="45" t="s">
        <v>74</v>
      </c>
      <c r="P46" s="45" t="s">
        <v>75</v>
      </c>
    </row>
    <row r="47" spans="1:16" ht="12.75" customHeight="1">
      <c r="A47" s="34" t="str">
        <f t="shared" si="6"/>
        <v> AOEB 6 </v>
      </c>
      <c r="B47" s="4" t="str">
        <f t="shared" si="7"/>
        <v>I</v>
      </c>
      <c r="C47" s="34">
        <f t="shared" si="8"/>
        <v>51473.629000000001</v>
      </c>
      <c r="D47" t="str">
        <f t="shared" si="9"/>
        <v>vis</v>
      </c>
      <c r="E47">
        <f>VLOOKUP(C47,Active!C$21:E$973,3,FALSE)</f>
        <v>37028.991741089107</v>
      </c>
      <c r="F47" s="4" t="s">
        <v>68</v>
      </c>
      <c r="G47" t="str">
        <f t="shared" si="10"/>
        <v>51473.6290</v>
      </c>
      <c r="H47" s="34">
        <f t="shared" si="11"/>
        <v>-6488</v>
      </c>
      <c r="I47" s="43" t="s">
        <v>173</v>
      </c>
      <c r="J47" s="44" t="s">
        <v>174</v>
      </c>
      <c r="K47" s="43">
        <v>-6488</v>
      </c>
      <c r="L47" s="43" t="s">
        <v>175</v>
      </c>
      <c r="M47" s="44" t="s">
        <v>72</v>
      </c>
      <c r="N47" s="44" t="s">
        <v>73</v>
      </c>
      <c r="O47" s="45" t="s">
        <v>176</v>
      </c>
      <c r="P47" s="45" t="s">
        <v>75</v>
      </c>
    </row>
    <row r="48" spans="1:16" ht="12.75" customHeight="1">
      <c r="A48" s="34" t="str">
        <f t="shared" si="6"/>
        <v> AOEB 6 </v>
      </c>
      <c r="B48" s="4" t="str">
        <f t="shared" si="7"/>
        <v>I</v>
      </c>
      <c r="C48" s="34">
        <f t="shared" si="8"/>
        <v>51473.786800000002</v>
      </c>
      <c r="D48" t="str">
        <f t="shared" si="9"/>
        <v>vis</v>
      </c>
      <c r="E48">
        <f>VLOOKUP(C48,Active!C$21:E$973,3,FALSE)</f>
        <v>37029.989174247341</v>
      </c>
      <c r="F48" s="4" t="s">
        <v>68</v>
      </c>
      <c r="G48" t="str">
        <f t="shared" si="10"/>
        <v>51473.7868</v>
      </c>
      <c r="H48" s="34">
        <f t="shared" si="11"/>
        <v>-6487</v>
      </c>
      <c r="I48" s="43" t="s">
        <v>177</v>
      </c>
      <c r="J48" s="44" t="s">
        <v>178</v>
      </c>
      <c r="K48" s="43">
        <v>-6487</v>
      </c>
      <c r="L48" s="43" t="s">
        <v>179</v>
      </c>
      <c r="M48" s="44" t="s">
        <v>72</v>
      </c>
      <c r="N48" s="44" t="s">
        <v>73</v>
      </c>
      <c r="O48" s="45" t="s">
        <v>176</v>
      </c>
      <c r="P48" s="45" t="s">
        <v>75</v>
      </c>
    </row>
    <row r="49" spans="1:16" ht="12.75" customHeight="1">
      <c r="A49" s="34" t="str">
        <f t="shared" si="6"/>
        <v> AOEB 6 </v>
      </c>
      <c r="B49" s="4" t="str">
        <f t="shared" si="7"/>
        <v>I</v>
      </c>
      <c r="C49" s="34">
        <f t="shared" si="8"/>
        <v>51475.6872</v>
      </c>
      <c r="D49" t="str">
        <f t="shared" si="9"/>
        <v>vis</v>
      </c>
      <c r="E49">
        <f>VLOOKUP(C49,Active!C$21:E$973,3,FALSE)</f>
        <v>37042.001354056592</v>
      </c>
      <c r="F49" s="4" t="s">
        <v>68</v>
      </c>
      <c r="G49" t="str">
        <f t="shared" si="10"/>
        <v>51475.6872</v>
      </c>
      <c r="H49" s="34">
        <f t="shared" si="11"/>
        <v>-6475</v>
      </c>
      <c r="I49" s="43" t="s">
        <v>180</v>
      </c>
      <c r="J49" s="44" t="s">
        <v>181</v>
      </c>
      <c r="K49" s="43">
        <v>-6475</v>
      </c>
      <c r="L49" s="43" t="s">
        <v>159</v>
      </c>
      <c r="M49" s="44" t="s">
        <v>72</v>
      </c>
      <c r="N49" s="44" t="s">
        <v>73</v>
      </c>
      <c r="O49" s="45" t="s">
        <v>176</v>
      </c>
      <c r="P49" s="45" t="s">
        <v>75</v>
      </c>
    </row>
    <row r="50" spans="1:16" ht="12.75" customHeight="1">
      <c r="A50" s="34" t="str">
        <f t="shared" si="6"/>
        <v> AOEB 6 </v>
      </c>
      <c r="B50" s="4" t="str">
        <f t="shared" si="7"/>
        <v>I</v>
      </c>
      <c r="C50" s="34">
        <f t="shared" si="8"/>
        <v>51475.845600000001</v>
      </c>
      <c r="D50" t="str">
        <f t="shared" si="9"/>
        <v>vis</v>
      </c>
      <c r="E50">
        <f>VLOOKUP(C50,Active!C$21:E$973,3,FALSE)</f>
        <v>37043.002579736341</v>
      </c>
      <c r="F50" s="4" t="s">
        <v>68</v>
      </c>
      <c r="G50" t="str">
        <f t="shared" si="10"/>
        <v>51475.8456</v>
      </c>
      <c r="H50" s="34">
        <f t="shared" si="11"/>
        <v>-6474</v>
      </c>
      <c r="I50" s="43" t="s">
        <v>182</v>
      </c>
      <c r="J50" s="44" t="s">
        <v>183</v>
      </c>
      <c r="K50" s="43">
        <v>-6474</v>
      </c>
      <c r="L50" s="43" t="s">
        <v>184</v>
      </c>
      <c r="M50" s="44" t="s">
        <v>72</v>
      </c>
      <c r="N50" s="44" t="s">
        <v>73</v>
      </c>
      <c r="O50" s="45" t="s">
        <v>176</v>
      </c>
      <c r="P50" s="45" t="s">
        <v>75</v>
      </c>
    </row>
    <row r="51" spans="1:16" ht="12.75" customHeight="1">
      <c r="A51" s="34" t="str">
        <f t="shared" si="6"/>
        <v> AOEB 6 </v>
      </c>
      <c r="B51" s="4" t="str">
        <f t="shared" si="7"/>
        <v>I</v>
      </c>
      <c r="C51" s="34">
        <f t="shared" si="8"/>
        <v>51482.648300000001</v>
      </c>
      <c r="D51" t="str">
        <f t="shared" si="9"/>
        <v>vis</v>
      </c>
      <c r="E51">
        <f>VLOOKUP(C51,Active!C$21:E$973,3,FALSE)</f>
        <v>37086.001556577248</v>
      </c>
      <c r="F51" s="4" t="s">
        <v>68</v>
      </c>
      <c r="G51" t="str">
        <f t="shared" si="10"/>
        <v>51482.6483</v>
      </c>
      <c r="H51" s="34">
        <f t="shared" si="11"/>
        <v>-6431</v>
      </c>
      <c r="I51" s="43" t="s">
        <v>185</v>
      </c>
      <c r="J51" s="44" t="s">
        <v>186</v>
      </c>
      <c r="K51" s="43">
        <v>-6431</v>
      </c>
      <c r="L51" s="43" t="s">
        <v>187</v>
      </c>
      <c r="M51" s="44" t="s">
        <v>72</v>
      </c>
      <c r="N51" s="44" t="s">
        <v>73</v>
      </c>
      <c r="O51" s="45" t="s">
        <v>176</v>
      </c>
      <c r="P51" s="45" t="s">
        <v>75</v>
      </c>
    </row>
    <row r="52" spans="1:16" ht="12.75" customHeight="1">
      <c r="A52" s="34" t="str">
        <f t="shared" si="6"/>
        <v> AOEB 6 </v>
      </c>
      <c r="B52" s="4" t="str">
        <f t="shared" si="7"/>
        <v>I</v>
      </c>
      <c r="C52" s="34">
        <f t="shared" si="8"/>
        <v>51482.806700000001</v>
      </c>
      <c r="D52" t="str">
        <f t="shared" si="9"/>
        <v>vis</v>
      </c>
      <c r="E52">
        <f>VLOOKUP(C52,Active!C$21:E$973,3,FALSE)</f>
        <v>37087.00278225699</v>
      </c>
      <c r="F52" s="4" t="s">
        <v>68</v>
      </c>
      <c r="G52" t="str">
        <f t="shared" si="10"/>
        <v>51482.8067</v>
      </c>
      <c r="H52" s="34">
        <f t="shared" si="11"/>
        <v>-6430</v>
      </c>
      <c r="I52" s="43" t="s">
        <v>188</v>
      </c>
      <c r="J52" s="44" t="s">
        <v>189</v>
      </c>
      <c r="K52" s="43">
        <v>-6430</v>
      </c>
      <c r="L52" s="43" t="s">
        <v>190</v>
      </c>
      <c r="M52" s="44" t="s">
        <v>72</v>
      </c>
      <c r="N52" s="44" t="s">
        <v>73</v>
      </c>
      <c r="O52" s="45" t="s">
        <v>176</v>
      </c>
      <c r="P52" s="45" t="s">
        <v>75</v>
      </c>
    </row>
    <row r="53" spans="1:16" ht="12.75" customHeight="1">
      <c r="A53" s="34" t="str">
        <f t="shared" si="6"/>
        <v> AOEB 6 </v>
      </c>
      <c r="B53" s="4" t="str">
        <f t="shared" si="7"/>
        <v>I</v>
      </c>
      <c r="C53" s="34">
        <f t="shared" si="8"/>
        <v>51508.595000000001</v>
      </c>
      <c r="D53" t="str">
        <f t="shared" si="9"/>
        <v>vis</v>
      </c>
      <c r="E53">
        <f>VLOOKUP(C53,Active!C$21:E$973,3,FALSE)</f>
        <v>37250.0072531974</v>
      </c>
      <c r="F53" s="4" t="s">
        <v>68</v>
      </c>
      <c r="G53" t="str">
        <f t="shared" si="10"/>
        <v>51508.595</v>
      </c>
      <c r="H53" s="34">
        <f t="shared" si="11"/>
        <v>-6267</v>
      </c>
      <c r="I53" s="43" t="s">
        <v>191</v>
      </c>
      <c r="J53" s="44" t="s">
        <v>192</v>
      </c>
      <c r="K53" s="43">
        <v>-6267</v>
      </c>
      <c r="L53" s="43" t="s">
        <v>193</v>
      </c>
      <c r="M53" s="44" t="s">
        <v>72</v>
      </c>
      <c r="N53" s="44" t="s">
        <v>73</v>
      </c>
      <c r="O53" s="45" t="s">
        <v>176</v>
      </c>
      <c r="P53" s="45" t="s">
        <v>75</v>
      </c>
    </row>
    <row r="54" spans="1:16" ht="12.75" customHeight="1">
      <c r="A54" s="34" t="str">
        <f t="shared" si="6"/>
        <v> AOEB 6 </v>
      </c>
      <c r="B54" s="4" t="str">
        <f t="shared" si="7"/>
        <v>I</v>
      </c>
      <c r="C54" s="34">
        <f t="shared" si="8"/>
        <v>51508.754000000001</v>
      </c>
      <c r="D54" t="str">
        <f t="shared" si="9"/>
        <v>vis</v>
      </c>
      <c r="E54">
        <f>VLOOKUP(C54,Active!C$21:E$973,3,FALSE)</f>
        <v>37251.012271398657</v>
      </c>
      <c r="F54" s="4" t="s">
        <v>68</v>
      </c>
      <c r="G54" t="str">
        <f t="shared" si="10"/>
        <v>51508.754</v>
      </c>
      <c r="H54" s="34">
        <f t="shared" si="11"/>
        <v>-6266</v>
      </c>
      <c r="I54" s="43" t="s">
        <v>194</v>
      </c>
      <c r="J54" s="44" t="s">
        <v>195</v>
      </c>
      <c r="K54" s="43">
        <v>-6266</v>
      </c>
      <c r="L54" s="43" t="s">
        <v>196</v>
      </c>
      <c r="M54" s="44" t="s">
        <v>72</v>
      </c>
      <c r="N54" s="44" t="s">
        <v>73</v>
      </c>
      <c r="O54" s="45" t="s">
        <v>176</v>
      </c>
      <c r="P54" s="45" t="s">
        <v>75</v>
      </c>
    </row>
    <row r="55" spans="1:16" ht="12.75" customHeight="1">
      <c r="A55" s="34" t="str">
        <f t="shared" si="6"/>
        <v>BAVM 173 </v>
      </c>
      <c r="B55" s="4" t="str">
        <f t="shared" si="7"/>
        <v>I</v>
      </c>
      <c r="C55" s="34">
        <f t="shared" si="8"/>
        <v>53283.349800000004</v>
      </c>
      <c r="D55" t="str">
        <f t="shared" si="9"/>
        <v>vis</v>
      </c>
      <c r="E55">
        <f>VLOOKUP(C55,Active!C$21:E$973,3,FALSE)</f>
        <v>48468.000188867591</v>
      </c>
      <c r="F55" s="4" t="s">
        <v>68</v>
      </c>
      <c r="G55" t="str">
        <f t="shared" si="10"/>
        <v>53283.3498</v>
      </c>
      <c r="H55" s="34">
        <f t="shared" si="11"/>
        <v>4951</v>
      </c>
      <c r="I55" s="43" t="s">
        <v>197</v>
      </c>
      <c r="J55" s="44" t="s">
        <v>198</v>
      </c>
      <c r="K55" s="43">
        <v>4951</v>
      </c>
      <c r="L55" s="43" t="s">
        <v>199</v>
      </c>
      <c r="M55" s="44" t="s">
        <v>200</v>
      </c>
      <c r="N55" s="44" t="s">
        <v>201</v>
      </c>
      <c r="O55" s="45" t="s">
        <v>202</v>
      </c>
      <c r="P55" s="46" t="s">
        <v>203</v>
      </c>
    </row>
    <row r="56" spans="1:16" ht="12.75" customHeight="1">
      <c r="A56" s="34" t="str">
        <f t="shared" si="6"/>
        <v>BAVM 173 </v>
      </c>
      <c r="B56" s="4" t="str">
        <f t="shared" si="7"/>
        <v>I</v>
      </c>
      <c r="C56" s="34">
        <f t="shared" si="8"/>
        <v>53283.507799999999</v>
      </c>
      <c r="D56" t="str">
        <f t="shared" si="9"/>
        <v>vis</v>
      </c>
      <c r="E56">
        <f>VLOOKUP(C56,Active!C$21:E$973,3,FALSE)</f>
        <v>48468.998886199632</v>
      </c>
      <c r="F56" s="4" t="s">
        <v>68</v>
      </c>
      <c r="G56" t="str">
        <f t="shared" si="10"/>
        <v>53283.5078</v>
      </c>
      <c r="H56" s="34">
        <f t="shared" si="11"/>
        <v>4952</v>
      </c>
      <c r="I56" s="43" t="s">
        <v>204</v>
      </c>
      <c r="J56" s="44" t="s">
        <v>205</v>
      </c>
      <c r="K56" s="43">
        <v>4952</v>
      </c>
      <c r="L56" s="43" t="s">
        <v>206</v>
      </c>
      <c r="M56" s="44" t="s">
        <v>200</v>
      </c>
      <c r="N56" s="44" t="s">
        <v>201</v>
      </c>
      <c r="O56" s="45" t="s">
        <v>202</v>
      </c>
      <c r="P56" s="46" t="s">
        <v>203</v>
      </c>
    </row>
    <row r="57" spans="1:16" ht="12.75" customHeight="1">
      <c r="A57" s="34" t="str">
        <f t="shared" si="6"/>
        <v>BAVM 173 </v>
      </c>
      <c r="B57" s="4" t="str">
        <f t="shared" si="7"/>
        <v>I</v>
      </c>
      <c r="C57" s="34">
        <f t="shared" si="8"/>
        <v>53284.298699999999</v>
      </c>
      <c r="D57" t="str">
        <f t="shared" si="9"/>
        <v>vis</v>
      </c>
      <c r="E57">
        <f>VLOOKUP(C57,Active!C$21:E$973,3,FALSE)</f>
        <v>48473.998061642247</v>
      </c>
      <c r="F57" s="4" t="s">
        <v>68</v>
      </c>
      <c r="G57" t="str">
        <f t="shared" si="10"/>
        <v>53284.2987</v>
      </c>
      <c r="H57" s="34">
        <f t="shared" si="11"/>
        <v>4957</v>
      </c>
      <c r="I57" s="43" t="s">
        <v>207</v>
      </c>
      <c r="J57" s="44" t="s">
        <v>208</v>
      </c>
      <c r="K57" s="43">
        <v>4957</v>
      </c>
      <c r="L57" s="43" t="s">
        <v>209</v>
      </c>
      <c r="M57" s="44" t="s">
        <v>200</v>
      </c>
      <c r="N57" s="44" t="s">
        <v>201</v>
      </c>
      <c r="O57" s="45" t="s">
        <v>202</v>
      </c>
      <c r="P57" s="46" t="s">
        <v>203</v>
      </c>
    </row>
    <row r="58" spans="1:16" ht="12.75" customHeight="1">
      <c r="A58" s="34" t="str">
        <f t="shared" si="6"/>
        <v>JAAVSO 36(2);171 </v>
      </c>
      <c r="B58" s="4" t="str">
        <f t="shared" si="7"/>
        <v>I</v>
      </c>
      <c r="C58" s="34">
        <f t="shared" si="8"/>
        <v>54413.414599999996</v>
      </c>
      <c r="D58" t="str">
        <f t="shared" si="9"/>
        <v>CCD</v>
      </c>
      <c r="E58">
        <f>VLOOKUP(C58,Active!C$21:E$973,3,FALSE)</f>
        <v>55610.991966238442</v>
      </c>
      <c r="F58" s="4" t="str">
        <f>LEFT(M58,1)</f>
        <v>C</v>
      </c>
      <c r="G58" t="str">
        <f t="shared" si="10"/>
        <v>54413.4146</v>
      </c>
      <c r="H58" s="34">
        <f t="shared" si="11"/>
        <v>12094</v>
      </c>
      <c r="I58" s="43" t="s">
        <v>210</v>
      </c>
      <c r="J58" s="44" t="s">
        <v>211</v>
      </c>
      <c r="K58" s="43">
        <v>12094</v>
      </c>
      <c r="L58" s="43" t="s">
        <v>212</v>
      </c>
      <c r="M58" s="44" t="s">
        <v>72</v>
      </c>
      <c r="N58" s="44" t="s">
        <v>73</v>
      </c>
      <c r="O58" s="45" t="s">
        <v>213</v>
      </c>
      <c r="P58" s="46" t="s">
        <v>214</v>
      </c>
    </row>
    <row r="59" spans="1:16" ht="12.75" customHeight="1">
      <c r="A59" s="34" t="str">
        <f t="shared" si="6"/>
        <v>IBVS 5917 </v>
      </c>
      <c r="B59" s="4" t="str">
        <f t="shared" si="7"/>
        <v>I</v>
      </c>
      <c r="C59" s="34">
        <f t="shared" si="8"/>
        <v>54413.415000000001</v>
      </c>
      <c r="D59" t="str">
        <f t="shared" si="9"/>
        <v>CCD</v>
      </c>
      <c r="E59">
        <f>VLOOKUP(C59,Active!C$21:E$973,3,FALSE)</f>
        <v>55610.994494586143</v>
      </c>
      <c r="F59" s="4" t="str">
        <f>LEFT(M59,1)</f>
        <v>C</v>
      </c>
      <c r="G59" t="str">
        <f t="shared" si="10"/>
        <v>54413.415</v>
      </c>
      <c r="H59" s="34">
        <f t="shared" si="11"/>
        <v>12094</v>
      </c>
      <c r="I59" s="43" t="s">
        <v>215</v>
      </c>
      <c r="J59" s="44" t="s">
        <v>211</v>
      </c>
      <c r="K59" s="43">
        <v>12094</v>
      </c>
      <c r="L59" s="43" t="s">
        <v>216</v>
      </c>
      <c r="M59" s="44" t="s">
        <v>72</v>
      </c>
      <c r="N59" s="44" t="s">
        <v>73</v>
      </c>
      <c r="O59" s="45" t="s">
        <v>217</v>
      </c>
      <c r="P59" s="46" t="s">
        <v>218</v>
      </c>
    </row>
    <row r="60" spans="1:16" ht="12.75" customHeight="1">
      <c r="A60" s="34" t="str">
        <f t="shared" si="6"/>
        <v>BAVM 215 </v>
      </c>
      <c r="B60" s="4" t="str">
        <f t="shared" si="7"/>
        <v>I</v>
      </c>
      <c r="C60" s="34">
        <f t="shared" si="8"/>
        <v>55419.447200000002</v>
      </c>
      <c r="D60" t="str">
        <f t="shared" si="9"/>
        <v>CCD</v>
      </c>
      <c r="E60">
        <f>VLOOKUP(C60,Active!C$21:E$973,3,FALSE)</f>
        <v>61969.992432023326</v>
      </c>
      <c r="F60" s="4" t="str">
        <f>LEFT(M60,1)</f>
        <v>C</v>
      </c>
      <c r="G60" t="str">
        <f t="shared" si="10"/>
        <v>55419.4472</v>
      </c>
      <c r="H60" s="34">
        <f t="shared" si="11"/>
        <v>18453</v>
      </c>
      <c r="I60" s="43" t="s">
        <v>219</v>
      </c>
      <c r="J60" s="44" t="s">
        <v>220</v>
      </c>
      <c r="K60" s="43">
        <v>18453</v>
      </c>
      <c r="L60" s="43" t="s">
        <v>221</v>
      </c>
      <c r="M60" s="44" t="s">
        <v>72</v>
      </c>
      <c r="N60" s="44" t="s">
        <v>68</v>
      </c>
      <c r="O60" s="45" t="s">
        <v>222</v>
      </c>
      <c r="P60" s="46" t="s">
        <v>223</v>
      </c>
    </row>
    <row r="61" spans="1:16" ht="12.75" customHeight="1">
      <c r="A61" s="34" t="str">
        <f t="shared" si="6"/>
        <v>BAVM 215 </v>
      </c>
      <c r="B61" s="4" t="str">
        <f t="shared" si="7"/>
        <v>I</v>
      </c>
      <c r="C61" s="34">
        <f t="shared" si="8"/>
        <v>55420.3963</v>
      </c>
      <c r="D61" t="str">
        <f t="shared" si="9"/>
        <v>CCD</v>
      </c>
      <c r="E61">
        <f>VLOOKUP(C61,Active!C$21:E$973,3,FALSE)</f>
        <v>61975.991568971833</v>
      </c>
      <c r="F61" s="4" t="str">
        <f>LEFT(M61,1)</f>
        <v>C</v>
      </c>
      <c r="G61" t="str">
        <f t="shared" si="10"/>
        <v>55420.3963</v>
      </c>
      <c r="H61" s="34">
        <f t="shared" si="11"/>
        <v>18459</v>
      </c>
      <c r="I61" s="43" t="s">
        <v>224</v>
      </c>
      <c r="J61" s="44" t="s">
        <v>225</v>
      </c>
      <c r="K61" s="43">
        <v>18459</v>
      </c>
      <c r="L61" s="43" t="s">
        <v>226</v>
      </c>
      <c r="M61" s="44" t="s">
        <v>72</v>
      </c>
      <c r="N61" s="44" t="s">
        <v>68</v>
      </c>
      <c r="O61" s="45" t="s">
        <v>222</v>
      </c>
      <c r="P61" s="46" t="s">
        <v>223</v>
      </c>
    </row>
    <row r="62" spans="1:16" ht="12.75" customHeight="1">
      <c r="A62" s="34" t="str">
        <f t="shared" si="6"/>
        <v>BAVM 215 </v>
      </c>
      <c r="B62" s="4" t="str">
        <f t="shared" si="7"/>
        <v>I</v>
      </c>
      <c r="C62" s="34">
        <f t="shared" si="8"/>
        <v>55478.3004</v>
      </c>
      <c r="D62" t="str">
        <f t="shared" si="9"/>
        <v>CCD</v>
      </c>
      <c r="E62">
        <f>VLOOKUP(C62,Active!C$21:E$973,3,FALSE)</f>
        <v>62341.995810654313</v>
      </c>
      <c r="F62" s="4" t="str">
        <f>LEFT(M62,1)</f>
        <v>C</v>
      </c>
      <c r="G62" t="str">
        <f t="shared" si="10"/>
        <v>55478.3004</v>
      </c>
      <c r="H62" s="34">
        <f t="shared" si="11"/>
        <v>18825</v>
      </c>
      <c r="I62" s="43" t="s">
        <v>227</v>
      </c>
      <c r="J62" s="44" t="s">
        <v>228</v>
      </c>
      <c r="K62" s="43">
        <v>18825</v>
      </c>
      <c r="L62" s="43" t="s">
        <v>229</v>
      </c>
      <c r="M62" s="44" t="s">
        <v>72</v>
      </c>
      <c r="N62" s="44" t="s">
        <v>201</v>
      </c>
      <c r="O62" s="45" t="s">
        <v>230</v>
      </c>
      <c r="P62" s="46" t="s">
        <v>223</v>
      </c>
    </row>
    <row r="63" spans="1:16" ht="12.75" customHeight="1">
      <c r="A63" s="34" t="str">
        <f t="shared" si="6"/>
        <v>BAVM 215 </v>
      </c>
      <c r="B63" s="4" t="str">
        <f t="shared" si="7"/>
        <v>II</v>
      </c>
      <c r="C63" s="34">
        <f t="shared" si="8"/>
        <v>55478.378199999999</v>
      </c>
      <c r="D63" t="str">
        <f t="shared" si="9"/>
        <v>vis</v>
      </c>
      <c r="E63">
        <f>VLOOKUP(C63,Active!C$21:E$973,3,FALSE)</f>
        <v>62342.487574277315</v>
      </c>
      <c r="F63" s="4" t="s">
        <v>68</v>
      </c>
      <c r="G63" t="str">
        <f t="shared" si="10"/>
        <v>55478.3782</v>
      </c>
      <c r="H63" s="34">
        <f t="shared" si="11"/>
        <v>18825.5</v>
      </c>
      <c r="I63" s="43" t="s">
        <v>231</v>
      </c>
      <c r="J63" s="44" t="s">
        <v>232</v>
      </c>
      <c r="K63" s="43">
        <v>18825.5</v>
      </c>
      <c r="L63" s="43" t="s">
        <v>233</v>
      </c>
      <c r="M63" s="44" t="s">
        <v>72</v>
      </c>
      <c r="N63" s="44" t="s">
        <v>201</v>
      </c>
      <c r="O63" s="45" t="s">
        <v>230</v>
      </c>
      <c r="P63" s="46" t="s">
        <v>223</v>
      </c>
    </row>
    <row r="64" spans="1:16" ht="12.75" customHeight="1">
      <c r="A64" s="34" t="str">
        <f t="shared" si="6"/>
        <v>BAVM 215 </v>
      </c>
      <c r="B64" s="4" t="str">
        <f t="shared" si="7"/>
        <v>I</v>
      </c>
      <c r="C64" s="34">
        <f t="shared" si="8"/>
        <v>55478.4568</v>
      </c>
      <c r="D64" t="str">
        <f t="shared" si="9"/>
        <v>vis</v>
      </c>
      <c r="E64">
        <f>VLOOKUP(C64,Active!C$21:E$973,3,FALSE)</f>
        <v>62342.984394595675</v>
      </c>
      <c r="F64" s="4" t="s">
        <v>68</v>
      </c>
      <c r="G64" t="str">
        <f t="shared" si="10"/>
        <v>55478.4568</v>
      </c>
      <c r="H64" s="34">
        <f t="shared" si="11"/>
        <v>18826</v>
      </c>
      <c r="I64" s="43" t="s">
        <v>234</v>
      </c>
      <c r="J64" s="44" t="s">
        <v>235</v>
      </c>
      <c r="K64" s="43">
        <v>18826</v>
      </c>
      <c r="L64" s="43" t="s">
        <v>236</v>
      </c>
      <c r="M64" s="44" t="s">
        <v>72</v>
      </c>
      <c r="N64" s="44" t="s">
        <v>201</v>
      </c>
      <c r="O64" s="45" t="s">
        <v>230</v>
      </c>
      <c r="P64" s="46" t="s">
        <v>223</v>
      </c>
    </row>
    <row r="65" spans="1:16" ht="12.75" customHeight="1">
      <c r="A65" s="34" t="str">
        <f t="shared" si="6"/>
        <v>BAVM 215 </v>
      </c>
      <c r="B65" s="4" t="str">
        <f t="shared" si="7"/>
        <v>I</v>
      </c>
      <c r="C65" s="34">
        <f t="shared" si="8"/>
        <v>55480.517099999997</v>
      </c>
      <c r="D65" t="str">
        <f t="shared" si="9"/>
        <v>vis</v>
      </c>
      <c r="E65">
        <f>VLOOKUP(C65,Active!C$21:E$973,3,FALSE)</f>
        <v>62356.007281388447</v>
      </c>
      <c r="F65" s="4" t="s">
        <v>68</v>
      </c>
      <c r="G65" t="str">
        <f t="shared" si="10"/>
        <v>55480.5171</v>
      </c>
      <c r="H65" s="34">
        <f t="shared" si="11"/>
        <v>18839</v>
      </c>
      <c r="I65" s="43" t="s">
        <v>237</v>
      </c>
      <c r="J65" s="44" t="s">
        <v>238</v>
      </c>
      <c r="K65" s="43">
        <v>18839</v>
      </c>
      <c r="L65" s="43" t="s">
        <v>239</v>
      </c>
      <c r="M65" s="44" t="s">
        <v>72</v>
      </c>
      <c r="N65" s="44" t="s">
        <v>201</v>
      </c>
      <c r="O65" s="45" t="s">
        <v>230</v>
      </c>
      <c r="P65" s="46" t="s">
        <v>223</v>
      </c>
    </row>
    <row r="66" spans="1:16" ht="12.75" customHeight="1">
      <c r="A66" s="34" t="str">
        <f t="shared" si="6"/>
        <v>BAVM 215 </v>
      </c>
      <c r="B66" s="4" t="str">
        <f t="shared" si="7"/>
        <v>I</v>
      </c>
      <c r="C66" s="34">
        <f t="shared" si="8"/>
        <v>55481.307200000003</v>
      </c>
      <c r="D66" t="str">
        <f t="shared" si="9"/>
        <v>vis</v>
      </c>
      <c r="E66">
        <f>VLOOKUP(C66,Active!C$21:E$973,3,FALSE)</f>
        <v>62361.001400135749</v>
      </c>
      <c r="F66" s="4" t="s">
        <v>68</v>
      </c>
      <c r="G66" t="str">
        <f t="shared" si="10"/>
        <v>55481.3072</v>
      </c>
      <c r="H66" s="34">
        <f t="shared" si="11"/>
        <v>18844</v>
      </c>
      <c r="I66" s="43" t="s">
        <v>240</v>
      </c>
      <c r="J66" s="44" t="s">
        <v>241</v>
      </c>
      <c r="K66" s="43">
        <v>18844</v>
      </c>
      <c r="L66" s="43" t="s">
        <v>242</v>
      </c>
      <c r="M66" s="44" t="s">
        <v>72</v>
      </c>
      <c r="N66" s="44" t="s">
        <v>201</v>
      </c>
      <c r="O66" s="45" t="s">
        <v>230</v>
      </c>
      <c r="P66" s="46" t="s">
        <v>223</v>
      </c>
    </row>
    <row r="67" spans="1:16" ht="12.75" customHeight="1">
      <c r="A67" s="34" t="str">
        <f t="shared" si="6"/>
        <v>BAVM 215 </v>
      </c>
      <c r="B67" s="4" t="str">
        <f t="shared" si="7"/>
        <v>I</v>
      </c>
      <c r="C67" s="34">
        <f t="shared" si="8"/>
        <v>55481.466800000002</v>
      </c>
      <c r="D67" t="str">
        <f t="shared" si="9"/>
        <v>vis</v>
      </c>
      <c r="E67">
        <f>VLOOKUP(C67,Active!C$21:E$973,3,FALSE)</f>
        <v>62362.010210858512</v>
      </c>
      <c r="F67" s="4" t="s">
        <v>68</v>
      </c>
      <c r="G67" t="str">
        <f t="shared" si="10"/>
        <v>55481.4668</v>
      </c>
      <c r="H67" s="34">
        <f t="shared" si="11"/>
        <v>18845</v>
      </c>
      <c r="I67" s="43" t="s">
        <v>243</v>
      </c>
      <c r="J67" s="44" t="s">
        <v>244</v>
      </c>
      <c r="K67" s="43">
        <v>18845</v>
      </c>
      <c r="L67" s="43" t="s">
        <v>245</v>
      </c>
      <c r="M67" s="44" t="s">
        <v>72</v>
      </c>
      <c r="N67" s="44" t="s">
        <v>201</v>
      </c>
      <c r="O67" s="45" t="s">
        <v>230</v>
      </c>
      <c r="P67" s="46" t="s">
        <v>223</v>
      </c>
    </row>
    <row r="68" spans="1:16" ht="12.75" customHeight="1">
      <c r="A68" s="34" t="str">
        <f t="shared" si="6"/>
        <v>BAVM 215 </v>
      </c>
      <c r="B68" s="4" t="str">
        <f t="shared" si="7"/>
        <v>I</v>
      </c>
      <c r="C68" s="34">
        <f t="shared" si="8"/>
        <v>55484.312899999997</v>
      </c>
      <c r="D68" t="str">
        <f t="shared" si="9"/>
        <v>vis</v>
      </c>
      <c r="E68">
        <f>VLOOKUP(C68,Active!C$21:E$973,3,FALSE)</f>
        <v>62380.000036661018</v>
      </c>
      <c r="F68" s="4" t="s">
        <v>68</v>
      </c>
      <c r="G68" t="str">
        <f t="shared" si="10"/>
        <v>55484.3129</v>
      </c>
      <c r="H68" s="34">
        <f t="shared" si="11"/>
        <v>18863</v>
      </c>
      <c r="I68" s="43" t="s">
        <v>246</v>
      </c>
      <c r="J68" s="44" t="s">
        <v>247</v>
      </c>
      <c r="K68" s="43">
        <v>18863</v>
      </c>
      <c r="L68" s="43" t="s">
        <v>248</v>
      </c>
      <c r="M68" s="44" t="s">
        <v>72</v>
      </c>
      <c r="N68" s="44" t="s">
        <v>201</v>
      </c>
      <c r="O68" s="45" t="s">
        <v>230</v>
      </c>
      <c r="P68" s="46" t="s">
        <v>223</v>
      </c>
    </row>
    <row r="69" spans="1:16" ht="12.75" customHeight="1">
      <c r="A69" s="34" t="str">
        <f t="shared" si="6"/>
        <v>BAVM 215 </v>
      </c>
      <c r="B69" s="4" t="str">
        <f t="shared" si="7"/>
        <v>I</v>
      </c>
      <c r="C69" s="34">
        <f t="shared" si="8"/>
        <v>55499.341500000002</v>
      </c>
      <c r="D69" t="str">
        <f t="shared" si="9"/>
        <v>vis</v>
      </c>
      <c r="E69">
        <f>VLOOKUP(C69,Active!C$21:E$973,3,FALSE)</f>
        <v>62474.993851374507</v>
      </c>
      <c r="F69" s="4" t="s">
        <v>68</v>
      </c>
      <c r="G69" t="str">
        <f t="shared" si="10"/>
        <v>55499.3415</v>
      </c>
      <c r="H69" s="34">
        <f t="shared" si="11"/>
        <v>18958</v>
      </c>
      <c r="I69" s="43" t="s">
        <v>249</v>
      </c>
      <c r="J69" s="44" t="s">
        <v>250</v>
      </c>
      <c r="K69" s="43">
        <v>18958</v>
      </c>
      <c r="L69" s="43" t="s">
        <v>251</v>
      </c>
      <c r="M69" s="44" t="s">
        <v>72</v>
      </c>
      <c r="N69" s="44" t="s">
        <v>201</v>
      </c>
      <c r="O69" s="45" t="s">
        <v>230</v>
      </c>
      <c r="P69" s="46" t="s">
        <v>223</v>
      </c>
    </row>
    <row r="70" spans="1:16" ht="12.75" customHeight="1">
      <c r="A70" s="34" t="str">
        <f t="shared" si="6"/>
        <v>BAVM 215 </v>
      </c>
      <c r="B70" s="4" t="str">
        <f t="shared" si="7"/>
        <v>I</v>
      </c>
      <c r="C70" s="34">
        <f t="shared" si="8"/>
        <v>55502.3482</v>
      </c>
      <c r="D70" t="str">
        <f t="shared" si="9"/>
        <v>vis</v>
      </c>
      <c r="E70">
        <f>VLOOKUP(C70,Active!C$21:E$973,3,FALSE)</f>
        <v>62493.998808768993</v>
      </c>
      <c r="F70" s="4" t="s">
        <v>68</v>
      </c>
      <c r="G70" t="str">
        <f t="shared" si="10"/>
        <v>55502.3482</v>
      </c>
      <c r="H70" s="34">
        <f t="shared" si="11"/>
        <v>18977</v>
      </c>
      <c r="I70" s="43" t="s">
        <v>252</v>
      </c>
      <c r="J70" s="44" t="s">
        <v>253</v>
      </c>
      <c r="K70" s="43">
        <v>18977</v>
      </c>
      <c r="L70" s="43" t="s">
        <v>254</v>
      </c>
      <c r="M70" s="44" t="s">
        <v>72</v>
      </c>
      <c r="N70" s="44" t="s">
        <v>201</v>
      </c>
      <c r="O70" s="45" t="s">
        <v>202</v>
      </c>
      <c r="P70" s="46" t="s">
        <v>223</v>
      </c>
    </row>
    <row r="71" spans="1:16" ht="12.75" customHeight="1">
      <c r="A71" s="34" t="str">
        <f t="shared" si="6"/>
        <v>BAVM 215 </v>
      </c>
      <c r="B71" s="4" t="str">
        <f t="shared" si="7"/>
        <v>I</v>
      </c>
      <c r="C71" s="34">
        <f t="shared" si="8"/>
        <v>55502.350200000001</v>
      </c>
      <c r="D71" t="str">
        <f t="shared" si="9"/>
        <v>vis</v>
      </c>
      <c r="E71">
        <f>VLOOKUP(C71,Active!C$21:E$973,3,FALSE)</f>
        <v>62494.011450507373</v>
      </c>
      <c r="F71" s="4" t="s">
        <v>68</v>
      </c>
      <c r="G71" t="str">
        <f t="shared" si="10"/>
        <v>55502.3502</v>
      </c>
      <c r="H71" s="34">
        <f t="shared" si="11"/>
        <v>18977</v>
      </c>
      <c r="I71" s="43" t="s">
        <v>255</v>
      </c>
      <c r="J71" s="44" t="s">
        <v>256</v>
      </c>
      <c r="K71" s="43">
        <v>18977</v>
      </c>
      <c r="L71" s="43" t="s">
        <v>257</v>
      </c>
      <c r="M71" s="44" t="s">
        <v>72</v>
      </c>
      <c r="N71" s="44" t="s">
        <v>201</v>
      </c>
      <c r="O71" s="45" t="s">
        <v>230</v>
      </c>
      <c r="P71" s="46" t="s">
        <v>223</v>
      </c>
    </row>
    <row r="72" spans="1:16" ht="12.75" customHeight="1">
      <c r="A72" s="34" t="str">
        <f t="shared" si="6"/>
        <v>BAVM 215 </v>
      </c>
      <c r="B72" s="4" t="str">
        <f t="shared" si="7"/>
        <v>I</v>
      </c>
      <c r="C72" s="34">
        <f t="shared" si="8"/>
        <v>55503.306199999999</v>
      </c>
      <c r="D72" t="str">
        <f t="shared" si="9"/>
        <v>vis</v>
      </c>
      <c r="E72">
        <f>VLOOKUP(C72,Active!C$21:E$973,3,FALSE)</f>
        <v>62500.054201453298</v>
      </c>
      <c r="F72" s="4" t="s">
        <v>68</v>
      </c>
      <c r="G72" t="str">
        <f t="shared" si="10"/>
        <v>55503.3062</v>
      </c>
      <c r="H72" s="34">
        <f t="shared" si="11"/>
        <v>18983</v>
      </c>
      <c r="I72" s="43" t="s">
        <v>258</v>
      </c>
      <c r="J72" s="44" t="s">
        <v>259</v>
      </c>
      <c r="K72" s="43">
        <v>18983</v>
      </c>
      <c r="L72" s="43" t="s">
        <v>260</v>
      </c>
      <c r="M72" s="44" t="s">
        <v>72</v>
      </c>
      <c r="N72" s="44" t="s">
        <v>201</v>
      </c>
      <c r="O72" s="45" t="s">
        <v>230</v>
      </c>
      <c r="P72" s="46" t="s">
        <v>223</v>
      </c>
    </row>
    <row r="73" spans="1:16" ht="12.75" customHeight="1">
      <c r="A73" s="34" t="str">
        <f t="shared" si="6"/>
        <v>OEJV 0160 </v>
      </c>
      <c r="B73" s="4" t="str">
        <f t="shared" si="7"/>
        <v>II</v>
      </c>
      <c r="C73" s="34">
        <f t="shared" si="8"/>
        <v>55851.431989999997</v>
      </c>
      <c r="D73" t="str">
        <f t="shared" si="9"/>
        <v>vis</v>
      </c>
      <c r="E73">
        <f>VLOOKUP(C73,Active!C$21:E$973,3,FALSE)</f>
        <v>64700.511781815709</v>
      </c>
      <c r="F73" s="4" t="s">
        <v>68</v>
      </c>
      <c r="G73" t="str">
        <f t="shared" si="10"/>
        <v>55851.43199</v>
      </c>
      <c r="H73" s="34">
        <f t="shared" si="11"/>
        <v>21183.5</v>
      </c>
      <c r="I73" s="43" t="s">
        <v>261</v>
      </c>
      <c r="J73" s="44" t="s">
        <v>262</v>
      </c>
      <c r="K73" s="43">
        <v>21183.5</v>
      </c>
      <c r="L73" s="43" t="s">
        <v>263</v>
      </c>
      <c r="M73" s="44" t="s">
        <v>72</v>
      </c>
      <c r="N73" s="44" t="s">
        <v>63</v>
      </c>
      <c r="O73" s="45" t="s">
        <v>264</v>
      </c>
      <c r="P73" s="46" t="s">
        <v>265</v>
      </c>
    </row>
    <row r="74" spans="1:16" ht="12.75" customHeight="1">
      <c r="A74" s="34" t="str">
        <f t="shared" si="6"/>
        <v>BAVM 234 </v>
      </c>
      <c r="B74" s="4" t="str">
        <f t="shared" si="7"/>
        <v>I</v>
      </c>
      <c r="C74" s="34">
        <f t="shared" si="8"/>
        <v>56539.386700000003</v>
      </c>
      <c r="D74" t="str">
        <f t="shared" si="9"/>
        <v>vis</v>
      </c>
      <c r="E74">
        <f>VLOOKUP(C74,Active!C$21:E$973,3,FALSE)</f>
        <v>69048.983512581603</v>
      </c>
      <c r="F74" s="4" t="s">
        <v>68</v>
      </c>
      <c r="G74" t="str">
        <f t="shared" si="10"/>
        <v>56539.3867</v>
      </c>
      <c r="H74" s="34">
        <f t="shared" si="11"/>
        <v>25532</v>
      </c>
      <c r="I74" s="43" t="s">
        <v>266</v>
      </c>
      <c r="J74" s="44" t="s">
        <v>267</v>
      </c>
      <c r="K74" s="43">
        <v>25532</v>
      </c>
      <c r="L74" s="43" t="s">
        <v>268</v>
      </c>
      <c r="M74" s="44" t="s">
        <v>72</v>
      </c>
      <c r="N74" s="44" t="s">
        <v>201</v>
      </c>
      <c r="O74" s="45" t="s">
        <v>230</v>
      </c>
      <c r="P74" s="46" t="s">
        <v>269</v>
      </c>
    </row>
    <row r="75" spans="1:16" ht="12.75" customHeight="1">
      <c r="A75" s="34" t="str">
        <f t="shared" ref="A75:A106" si="12">P75</f>
        <v>BAVM 234 </v>
      </c>
      <c r="B75" s="4" t="str">
        <f t="shared" ref="B75:B106" si="13">IF(H75=INT(H75),"I","II")</f>
        <v>II</v>
      </c>
      <c r="C75" s="34">
        <f t="shared" ref="C75:C106" si="14">1*G75</f>
        <v>56539.475700000003</v>
      </c>
      <c r="D75" t="str">
        <f t="shared" ref="D75:D106" si="15">VLOOKUP(F75,I$1:J$5,2,FALSE)</f>
        <v>vis</v>
      </c>
      <c r="E75">
        <f>VLOOKUP(C75,Active!C$21:E$973,3,FALSE)</f>
        <v>69049.546069939548</v>
      </c>
      <c r="F75" s="4" t="s">
        <v>68</v>
      </c>
      <c r="G75" t="str">
        <f t="shared" ref="G75:G106" si="16">MID(I75,3,LEN(I75)-3)</f>
        <v>56539.4757</v>
      </c>
      <c r="H75" s="34">
        <f t="shared" ref="H75:H106" si="17">1*K75</f>
        <v>25532.5</v>
      </c>
      <c r="I75" s="43" t="s">
        <v>270</v>
      </c>
      <c r="J75" s="44" t="s">
        <v>271</v>
      </c>
      <c r="K75" s="43">
        <v>25532.5</v>
      </c>
      <c r="L75" s="43" t="s">
        <v>272</v>
      </c>
      <c r="M75" s="44" t="s">
        <v>72</v>
      </c>
      <c r="N75" s="44" t="s">
        <v>201</v>
      </c>
      <c r="O75" s="45" t="s">
        <v>230</v>
      </c>
      <c r="P75" s="46" t="s">
        <v>269</v>
      </c>
    </row>
    <row r="76" spans="1:16" ht="12.75" customHeight="1">
      <c r="A76" s="34" t="str">
        <f t="shared" si="12"/>
        <v>BAVM 234 </v>
      </c>
      <c r="B76" s="4" t="str">
        <f t="shared" si="13"/>
        <v>I</v>
      </c>
      <c r="C76" s="34">
        <f t="shared" si="14"/>
        <v>56539.543700000002</v>
      </c>
      <c r="D76" t="str">
        <f t="shared" si="15"/>
        <v>vis</v>
      </c>
      <c r="E76">
        <f>VLOOKUP(C76,Active!C$21:E$973,3,FALSE)</f>
        <v>69049.975889044479</v>
      </c>
      <c r="F76" s="4" t="s">
        <v>68</v>
      </c>
      <c r="G76" t="str">
        <f t="shared" si="16"/>
        <v>56539.5437</v>
      </c>
      <c r="H76" s="34">
        <f t="shared" si="17"/>
        <v>25533</v>
      </c>
      <c r="I76" s="43" t="s">
        <v>273</v>
      </c>
      <c r="J76" s="44" t="s">
        <v>274</v>
      </c>
      <c r="K76" s="43">
        <v>25533</v>
      </c>
      <c r="L76" s="43" t="s">
        <v>275</v>
      </c>
      <c r="M76" s="44" t="s">
        <v>72</v>
      </c>
      <c r="N76" s="44" t="s">
        <v>201</v>
      </c>
      <c r="O76" s="45" t="s">
        <v>230</v>
      </c>
      <c r="P76" s="46" t="s">
        <v>269</v>
      </c>
    </row>
    <row r="77" spans="1:16" ht="12.75" customHeight="1">
      <c r="A77" s="34" t="str">
        <f t="shared" si="12"/>
        <v>BAVM 234 </v>
      </c>
      <c r="B77" s="4" t="str">
        <f t="shared" si="13"/>
        <v>II</v>
      </c>
      <c r="C77" s="34">
        <f t="shared" si="14"/>
        <v>56539.628299999997</v>
      </c>
      <c r="D77" t="str">
        <f t="shared" si="15"/>
        <v>vis</v>
      </c>
      <c r="E77">
        <f>VLOOKUP(C77,Active!C$21:E$973,3,FALSE)</f>
        <v>69050.51063457795</v>
      </c>
      <c r="F77" s="4" t="s">
        <v>68</v>
      </c>
      <c r="G77" t="str">
        <f t="shared" si="16"/>
        <v>56539.6283</v>
      </c>
      <c r="H77" s="34">
        <f t="shared" si="17"/>
        <v>25533.5</v>
      </c>
      <c r="I77" s="43" t="s">
        <v>276</v>
      </c>
      <c r="J77" s="44" t="s">
        <v>277</v>
      </c>
      <c r="K77" s="43">
        <v>25533.5</v>
      </c>
      <c r="L77" s="43" t="s">
        <v>278</v>
      </c>
      <c r="M77" s="44" t="s">
        <v>72</v>
      </c>
      <c r="N77" s="44" t="s">
        <v>201</v>
      </c>
      <c r="O77" s="45" t="s">
        <v>230</v>
      </c>
      <c r="P77" s="46" t="s">
        <v>269</v>
      </c>
    </row>
    <row r="78" spans="1:16" ht="12.75" customHeight="1">
      <c r="A78" s="34" t="str">
        <f t="shared" si="12"/>
        <v>BAVM 234 </v>
      </c>
      <c r="B78" s="4" t="str">
        <f t="shared" si="13"/>
        <v>I</v>
      </c>
      <c r="C78" s="34">
        <f t="shared" si="14"/>
        <v>56541.443800000001</v>
      </c>
      <c r="D78" t="str">
        <f t="shared" si="15"/>
        <v>vis</v>
      </c>
      <c r="E78">
        <f>VLOOKUP(C78,Active!C$21:E$973,3,FALSE)</f>
        <v>69061.98617259298</v>
      </c>
      <c r="F78" s="4" t="s">
        <v>68</v>
      </c>
      <c r="G78" t="str">
        <f t="shared" si="16"/>
        <v>56541.4438</v>
      </c>
      <c r="H78" s="34">
        <f t="shared" si="17"/>
        <v>25545</v>
      </c>
      <c r="I78" s="43" t="s">
        <v>279</v>
      </c>
      <c r="J78" s="44" t="s">
        <v>280</v>
      </c>
      <c r="K78" s="43">
        <v>25545</v>
      </c>
      <c r="L78" s="43" t="s">
        <v>281</v>
      </c>
      <c r="M78" s="44" t="s">
        <v>72</v>
      </c>
      <c r="N78" s="44" t="s">
        <v>201</v>
      </c>
      <c r="O78" s="45" t="s">
        <v>230</v>
      </c>
      <c r="P78" s="46" t="s">
        <v>269</v>
      </c>
    </row>
    <row r="79" spans="1:16" ht="12.75" customHeight="1">
      <c r="A79" s="34" t="str">
        <f t="shared" si="12"/>
        <v>BAVM 234 </v>
      </c>
      <c r="B79" s="4" t="str">
        <f t="shared" si="13"/>
        <v>I</v>
      </c>
      <c r="C79" s="34">
        <f t="shared" si="14"/>
        <v>56541.598400000003</v>
      </c>
      <c r="D79" t="str">
        <f t="shared" si="15"/>
        <v>vis</v>
      </c>
      <c r="E79">
        <f>VLOOKUP(C79,Active!C$21:E$973,3,FALSE)</f>
        <v>69062.963378969813</v>
      </c>
      <c r="F79" s="4" t="s">
        <v>68</v>
      </c>
      <c r="G79" t="str">
        <f t="shared" si="16"/>
        <v>56541.5984</v>
      </c>
      <c r="H79" s="34">
        <f t="shared" si="17"/>
        <v>25546</v>
      </c>
      <c r="I79" s="43" t="s">
        <v>282</v>
      </c>
      <c r="J79" s="44" t="s">
        <v>283</v>
      </c>
      <c r="K79" s="43">
        <v>25546</v>
      </c>
      <c r="L79" s="43" t="s">
        <v>284</v>
      </c>
      <c r="M79" s="44" t="s">
        <v>72</v>
      </c>
      <c r="N79" s="44" t="s">
        <v>201</v>
      </c>
      <c r="O79" s="45" t="s">
        <v>230</v>
      </c>
      <c r="P79" s="46" t="s">
        <v>269</v>
      </c>
    </row>
    <row r="80" spans="1:16" ht="12.75" customHeight="1">
      <c r="A80" s="34" t="str">
        <f t="shared" si="12"/>
        <v>BAVM 234 </v>
      </c>
      <c r="B80" s="4" t="str">
        <f t="shared" si="13"/>
        <v>I</v>
      </c>
      <c r="C80" s="34">
        <f t="shared" si="14"/>
        <v>56559.322200000002</v>
      </c>
      <c r="D80" t="str">
        <f t="shared" si="15"/>
        <v>vis</v>
      </c>
      <c r="E80">
        <f>VLOOKUP(C80,Active!C$21:E$973,3,FALSE)</f>
        <v>69174.993200324985</v>
      </c>
      <c r="F80" s="4" t="s">
        <v>68</v>
      </c>
      <c r="G80" t="str">
        <f t="shared" si="16"/>
        <v>56559.3222</v>
      </c>
      <c r="H80" s="34">
        <f t="shared" si="17"/>
        <v>25658</v>
      </c>
      <c r="I80" s="43" t="s">
        <v>285</v>
      </c>
      <c r="J80" s="44" t="s">
        <v>286</v>
      </c>
      <c r="K80" s="43">
        <v>25658</v>
      </c>
      <c r="L80" s="43" t="s">
        <v>245</v>
      </c>
      <c r="M80" s="44" t="s">
        <v>72</v>
      </c>
      <c r="N80" s="44" t="s">
        <v>201</v>
      </c>
      <c r="O80" s="45" t="s">
        <v>230</v>
      </c>
      <c r="P80" s="46" t="s">
        <v>269</v>
      </c>
    </row>
    <row r="81" spans="1:16" ht="12.75" customHeight="1">
      <c r="A81" s="34" t="str">
        <f t="shared" si="12"/>
        <v>BAVM 234 </v>
      </c>
      <c r="B81" s="4" t="str">
        <f t="shared" si="13"/>
        <v>II</v>
      </c>
      <c r="C81" s="34">
        <f t="shared" si="14"/>
        <v>56559.412100000001</v>
      </c>
      <c r="D81" t="str">
        <f t="shared" si="15"/>
        <v>vis</v>
      </c>
      <c r="E81">
        <f>VLOOKUP(C81,Active!C$21:E$973,3,FALSE)</f>
        <v>69175.561446465174</v>
      </c>
      <c r="F81" s="4" t="s">
        <v>68</v>
      </c>
      <c r="G81" t="str">
        <f t="shared" si="16"/>
        <v>56559.4121</v>
      </c>
      <c r="H81" s="34">
        <f t="shared" si="17"/>
        <v>25658.5</v>
      </c>
      <c r="I81" s="43" t="s">
        <v>287</v>
      </c>
      <c r="J81" s="44" t="s">
        <v>288</v>
      </c>
      <c r="K81" s="43">
        <v>25658.5</v>
      </c>
      <c r="L81" s="43" t="s">
        <v>289</v>
      </c>
      <c r="M81" s="44" t="s">
        <v>72</v>
      </c>
      <c r="N81" s="44" t="s">
        <v>201</v>
      </c>
      <c r="O81" s="45" t="s">
        <v>230</v>
      </c>
      <c r="P81" s="46" t="s">
        <v>269</v>
      </c>
    </row>
    <row r="82" spans="1:16" ht="12.75" customHeight="1">
      <c r="A82" s="34" t="str">
        <f t="shared" si="12"/>
        <v>BAVM 234 </v>
      </c>
      <c r="B82" s="4" t="str">
        <f t="shared" si="13"/>
        <v>I</v>
      </c>
      <c r="C82" s="34">
        <f t="shared" si="14"/>
        <v>56559.479200000002</v>
      </c>
      <c r="D82" t="str">
        <f t="shared" si="15"/>
        <v>vis</v>
      </c>
      <c r="E82">
        <f>VLOOKUP(C82,Active!C$21:E$973,3,FALSE)</f>
        <v>69175.985576787847</v>
      </c>
      <c r="F82" s="4" t="s">
        <v>68</v>
      </c>
      <c r="G82" t="str">
        <f t="shared" si="16"/>
        <v>56559.4792</v>
      </c>
      <c r="H82" s="34">
        <f t="shared" si="17"/>
        <v>25659</v>
      </c>
      <c r="I82" s="43" t="s">
        <v>290</v>
      </c>
      <c r="J82" s="44" t="s">
        <v>291</v>
      </c>
      <c r="K82" s="43">
        <v>25659</v>
      </c>
      <c r="L82" s="43" t="s">
        <v>281</v>
      </c>
      <c r="M82" s="44" t="s">
        <v>72</v>
      </c>
      <c r="N82" s="44" t="s">
        <v>201</v>
      </c>
      <c r="O82" s="45" t="s">
        <v>230</v>
      </c>
      <c r="P82" s="46" t="s">
        <v>269</v>
      </c>
    </row>
    <row r="83" spans="1:16" ht="12.75" customHeight="1">
      <c r="A83" s="34" t="str">
        <f t="shared" si="12"/>
        <v>BAVM 234 </v>
      </c>
      <c r="B83" s="4" t="str">
        <f t="shared" si="13"/>
        <v>II</v>
      </c>
      <c r="C83" s="34">
        <f t="shared" si="14"/>
        <v>56567.475100000003</v>
      </c>
      <c r="D83" t="str">
        <f t="shared" si="15"/>
        <v>vis</v>
      </c>
      <c r="E83">
        <f>VLOOKUP(C83,Active!C$21:E$973,3,FALSE)</f>
        <v>69226.526614746646</v>
      </c>
      <c r="F83" s="4" t="s">
        <v>68</v>
      </c>
      <c r="G83" t="str">
        <f t="shared" si="16"/>
        <v>56567.4751</v>
      </c>
      <c r="H83" s="34">
        <f t="shared" si="17"/>
        <v>25709.5</v>
      </c>
      <c r="I83" s="43" t="s">
        <v>292</v>
      </c>
      <c r="J83" s="44" t="s">
        <v>293</v>
      </c>
      <c r="K83" s="43">
        <v>25709.5</v>
      </c>
      <c r="L83" s="43" t="s">
        <v>294</v>
      </c>
      <c r="M83" s="44" t="s">
        <v>72</v>
      </c>
      <c r="N83" s="44" t="s">
        <v>201</v>
      </c>
      <c r="O83" s="45" t="s">
        <v>230</v>
      </c>
      <c r="P83" s="46" t="s">
        <v>269</v>
      </c>
    </row>
    <row r="84" spans="1:16" ht="12.75" customHeight="1">
      <c r="A84" s="34" t="str">
        <f t="shared" si="12"/>
        <v>BAVM 234 </v>
      </c>
      <c r="B84" s="4" t="str">
        <f t="shared" si="13"/>
        <v>I</v>
      </c>
      <c r="C84" s="34">
        <f t="shared" si="14"/>
        <v>56567.547700000003</v>
      </c>
      <c r="D84" t="str">
        <f t="shared" si="15"/>
        <v>vis</v>
      </c>
      <c r="E84">
        <f>VLOOKUP(C84,Active!C$21:E$973,3,FALSE)</f>
        <v>69226.985509849852</v>
      </c>
      <c r="F84" s="4" t="s">
        <v>68</v>
      </c>
      <c r="G84" t="str">
        <f t="shared" si="16"/>
        <v>56567.5477</v>
      </c>
      <c r="H84" s="34">
        <f t="shared" si="17"/>
        <v>25710</v>
      </c>
      <c r="I84" s="43" t="s">
        <v>295</v>
      </c>
      <c r="J84" s="44" t="s">
        <v>296</v>
      </c>
      <c r="K84" s="43">
        <v>25710</v>
      </c>
      <c r="L84" s="43" t="s">
        <v>281</v>
      </c>
      <c r="M84" s="44" t="s">
        <v>72</v>
      </c>
      <c r="N84" s="44" t="s">
        <v>201</v>
      </c>
      <c r="O84" s="45" t="s">
        <v>230</v>
      </c>
      <c r="P84" s="46" t="s">
        <v>269</v>
      </c>
    </row>
    <row r="85" spans="1:16" ht="12.75" customHeight="1">
      <c r="A85" s="34" t="str">
        <f t="shared" si="12"/>
        <v>BAVM 234 </v>
      </c>
      <c r="B85" s="4" t="str">
        <f t="shared" si="13"/>
        <v>I</v>
      </c>
      <c r="C85" s="34">
        <f t="shared" si="14"/>
        <v>56588.270499999999</v>
      </c>
      <c r="D85" t="str">
        <f t="shared" si="15"/>
        <v>vis</v>
      </c>
      <c r="E85">
        <f>VLOOKUP(C85,Active!C$21:E$973,3,FALSE)</f>
        <v>69357.971617906733</v>
      </c>
      <c r="F85" s="4" t="s">
        <v>68</v>
      </c>
      <c r="G85" t="str">
        <f t="shared" si="16"/>
        <v>56588.2705</v>
      </c>
      <c r="H85" s="34">
        <f t="shared" si="17"/>
        <v>25841</v>
      </c>
      <c r="I85" s="43" t="s">
        <v>297</v>
      </c>
      <c r="J85" s="44" t="s">
        <v>298</v>
      </c>
      <c r="K85" s="43">
        <v>25841</v>
      </c>
      <c r="L85" s="43" t="s">
        <v>299</v>
      </c>
      <c r="M85" s="44" t="s">
        <v>72</v>
      </c>
      <c r="N85" s="44" t="s">
        <v>201</v>
      </c>
      <c r="O85" s="45" t="s">
        <v>230</v>
      </c>
      <c r="P85" s="46" t="s">
        <v>269</v>
      </c>
    </row>
    <row r="86" spans="1:16" ht="12.75" customHeight="1">
      <c r="A86" s="34" t="str">
        <f t="shared" si="12"/>
        <v>BAVM 234 </v>
      </c>
      <c r="B86" s="4" t="str">
        <f t="shared" si="13"/>
        <v>I</v>
      </c>
      <c r="C86" s="34">
        <f t="shared" si="14"/>
        <v>56629.247300000003</v>
      </c>
      <c r="D86" t="str">
        <f t="shared" si="15"/>
        <v>vis</v>
      </c>
      <c r="E86">
        <f>VLOOKUP(C86,Active!C$21:E$973,3,FALSE)</f>
        <v>69616.980610544138</v>
      </c>
      <c r="F86" s="4" t="s">
        <v>68</v>
      </c>
      <c r="G86" t="str">
        <f t="shared" si="16"/>
        <v>56629.2473</v>
      </c>
      <c r="H86" s="34">
        <f t="shared" si="17"/>
        <v>26100</v>
      </c>
      <c r="I86" s="43" t="s">
        <v>300</v>
      </c>
      <c r="J86" s="44" t="s">
        <v>301</v>
      </c>
      <c r="K86" s="43">
        <v>26100</v>
      </c>
      <c r="L86" s="43" t="s">
        <v>254</v>
      </c>
      <c r="M86" s="44" t="s">
        <v>72</v>
      </c>
      <c r="N86" s="44" t="s">
        <v>201</v>
      </c>
      <c r="O86" s="45" t="s">
        <v>230</v>
      </c>
      <c r="P86" s="46" t="s">
        <v>269</v>
      </c>
    </row>
    <row r="87" spans="1:16" ht="12.75" customHeight="1">
      <c r="A87" s="34" t="str">
        <f t="shared" si="12"/>
        <v>BAVM 234 </v>
      </c>
      <c r="B87" s="4" t="str">
        <f t="shared" si="13"/>
        <v>I</v>
      </c>
      <c r="C87" s="34">
        <f t="shared" si="14"/>
        <v>56644.277499999997</v>
      </c>
      <c r="D87" t="str">
        <f t="shared" si="15"/>
        <v>vis</v>
      </c>
      <c r="E87">
        <f>VLOOKUP(C87,Active!C$21:E$973,3,FALSE)</f>
        <v>69711.984538648263</v>
      </c>
      <c r="F87" s="4" t="s">
        <v>68</v>
      </c>
      <c r="G87" t="str">
        <f t="shared" si="16"/>
        <v>56644.2775</v>
      </c>
      <c r="H87" s="34">
        <f t="shared" si="17"/>
        <v>26195</v>
      </c>
      <c r="I87" s="43" t="s">
        <v>302</v>
      </c>
      <c r="J87" s="44" t="s">
        <v>303</v>
      </c>
      <c r="K87" s="43">
        <v>26195</v>
      </c>
      <c r="L87" s="43" t="s">
        <v>304</v>
      </c>
      <c r="M87" s="44" t="s">
        <v>72</v>
      </c>
      <c r="N87" s="44" t="s">
        <v>201</v>
      </c>
      <c r="O87" s="45" t="s">
        <v>230</v>
      </c>
      <c r="P87" s="46" t="s">
        <v>269</v>
      </c>
    </row>
    <row r="88" spans="1:16" ht="12.75" customHeight="1">
      <c r="A88" s="34" t="str">
        <f t="shared" si="12"/>
        <v>BAVM 131 </v>
      </c>
      <c r="B88" s="4" t="str">
        <f t="shared" si="13"/>
        <v>I</v>
      </c>
      <c r="C88" s="34">
        <f t="shared" si="14"/>
        <v>51467.302000000003</v>
      </c>
      <c r="D88" t="str">
        <f t="shared" si="15"/>
        <v>vis</v>
      </c>
      <c r="E88">
        <f>VLOOKUP(C88,Active!C$21:E$973,3,FALSE)</f>
        <v>36988.999601722047</v>
      </c>
      <c r="F88" s="4" t="s">
        <v>68</v>
      </c>
      <c r="G88" t="str">
        <f t="shared" si="16"/>
        <v>51467.302</v>
      </c>
      <c r="H88" s="34">
        <f t="shared" si="17"/>
        <v>-6528</v>
      </c>
      <c r="I88" s="43" t="s">
        <v>305</v>
      </c>
      <c r="J88" s="44" t="s">
        <v>306</v>
      </c>
      <c r="K88" s="43">
        <v>-6528</v>
      </c>
      <c r="L88" s="43" t="s">
        <v>307</v>
      </c>
      <c r="M88" s="44" t="s">
        <v>308</v>
      </c>
      <c r="N88" s="44"/>
      <c r="O88" s="45" t="s">
        <v>309</v>
      </c>
      <c r="P88" s="46" t="s">
        <v>45</v>
      </c>
    </row>
    <row r="89" spans="1:16" ht="12.75" customHeight="1">
      <c r="A89" s="34" t="str">
        <f t="shared" si="12"/>
        <v>VSB 44 </v>
      </c>
      <c r="B89" s="4" t="str">
        <f t="shared" si="13"/>
        <v>I</v>
      </c>
      <c r="C89" s="34">
        <f t="shared" si="14"/>
        <v>53569.2281</v>
      </c>
      <c r="D89" t="str">
        <f t="shared" si="15"/>
        <v>vis</v>
      </c>
      <c r="E89">
        <f>VLOOKUP(C89,Active!C$21:E$973,3,FALSE)</f>
        <v>50274.999527515021</v>
      </c>
      <c r="F89" s="4" t="s">
        <v>68</v>
      </c>
      <c r="G89" t="str">
        <f t="shared" si="16"/>
        <v>53569.2281</v>
      </c>
      <c r="H89" s="34">
        <f t="shared" si="17"/>
        <v>6758</v>
      </c>
      <c r="I89" s="43" t="s">
        <v>310</v>
      </c>
      <c r="J89" s="44" t="s">
        <v>311</v>
      </c>
      <c r="K89" s="43">
        <v>6758</v>
      </c>
      <c r="L89" s="43" t="s">
        <v>312</v>
      </c>
      <c r="M89" s="44" t="s">
        <v>200</v>
      </c>
      <c r="N89" s="44" t="s">
        <v>313</v>
      </c>
      <c r="O89" s="45" t="s">
        <v>314</v>
      </c>
      <c r="P89" s="46" t="s">
        <v>48</v>
      </c>
    </row>
    <row r="90" spans="1:16" ht="12.75" customHeight="1">
      <c r="A90" s="34" t="str">
        <f t="shared" si="12"/>
        <v>VSB 45 </v>
      </c>
      <c r="B90" s="4" t="str">
        <f t="shared" si="13"/>
        <v>I</v>
      </c>
      <c r="C90" s="34">
        <f t="shared" si="14"/>
        <v>53942.1201</v>
      </c>
      <c r="D90" t="str">
        <f t="shared" si="15"/>
        <v>vis</v>
      </c>
      <c r="E90">
        <f>VLOOKUP(C90,Active!C$21:E$973,3,FALSE)</f>
        <v>52632.001081627131</v>
      </c>
      <c r="F90" s="4" t="s">
        <v>68</v>
      </c>
      <c r="G90" t="str">
        <f t="shared" si="16"/>
        <v>53942.1201</v>
      </c>
      <c r="H90" s="34">
        <f t="shared" si="17"/>
        <v>9115</v>
      </c>
      <c r="I90" s="43" t="s">
        <v>315</v>
      </c>
      <c r="J90" s="44" t="s">
        <v>316</v>
      </c>
      <c r="K90" s="43">
        <v>9115</v>
      </c>
      <c r="L90" s="43" t="s">
        <v>317</v>
      </c>
      <c r="M90" s="44" t="s">
        <v>200</v>
      </c>
      <c r="N90" s="44" t="s">
        <v>313</v>
      </c>
      <c r="O90" s="45" t="s">
        <v>318</v>
      </c>
      <c r="P90" s="46" t="s">
        <v>49</v>
      </c>
    </row>
    <row r="91" spans="1:16" ht="12.75" customHeight="1">
      <c r="A91" s="34" t="str">
        <f t="shared" si="12"/>
        <v>VSB 45 </v>
      </c>
      <c r="B91" s="4" t="str">
        <f t="shared" si="13"/>
        <v>I</v>
      </c>
      <c r="C91" s="34">
        <f t="shared" si="14"/>
        <v>53942.277800000003</v>
      </c>
      <c r="D91" t="str">
        <f t="shared" si="15"/>
        <v>vis</v>
      </c>
      <c r="E91">
        <f>VLOOKUP(C91,Active!C$21:E$973,3,FALSE)</f>
        <v>52632.997882698466</v>
      </c>
      <c r="F91" s="4" t="s">
        <v>68</v>
      </c>
      <c r="G91" t="str">
        <f t="shared" si="16"/>
        <v>53942.2778</v>
      </c>
      <c r="H91" s="34">
        <f t="shared" si="17"/>
        <v>9116</v>
      </c>
      <c r="I91" s="43" t="s">
        <v>319</v>
      </c>
      <c r="J91" s="44" t="s">
        <v>320</v>
      </c>
      <c r="K91" s="43">
        <v>9116</v>
      </c>
      <c r="L91" s="43" t="s">
        <v>321</v>
      </c>
      <c r="M91" s="44" t="s">
        <v>200</v>
      </c>
      <c r="N91" s="44" t="s">
        <v>313</v>
      </c>
      <c r="O91" s="45" t="s">
        <v>318</v>
      </c>
      <c r="P91" s="46" t="s">
        <v>49</v>
      </c>
    </row>
    <row r="92" spans="1:16" ht="12.75" customHeight="1">
      <c r="A92" s="34" t="str">
        <f t="shared" si="12"/>
        <v>VSB 45 </v>
      </c>
      <c r="B92" s="4" t="str">
        <f t="shared" si="13"/>
        <v>I</v>
      </c>
      <c r="C92" s="34">
        <f t="shared" si="14"/>
        <v>53944.176399999997</v>
      </c>
      <c r="D92" t="str">
        <f t="shared" si="15"/>
        <v>vis</v>
      </c>
      <c r="E92">
        <f>VLOOKUP(C92,Active!C$21:E$973,3,FALSE)</f>
        <v>52644.998684943137</v>
      </c>
      <c r="F92" s="4" t="s">
        <v>68</v>
      </c>
      <c r="G92" t="str">
        <f t="shared" si="16"/>
        <v>53944.1764</v>
      </c>
      <c r="H92" s="34">
        <f t="shared" si="17"/>
        <v>9128</v>
      </c>
      <c r="I92" s="43" t="s">
        <v>322</v>
      </c>
      <c r="J92" s="44" t="s">
        <v>323</v>
      </c>
      <c r="K92" s="43">
        <v>9128</v>
      </c>
      <c r="L92" s="43" t="s">
        <v>324</v>
      </c>
      <c r="M92" s="44" t="s">
        <v>200</v>
      </c>
      <c r="N92" s="44" t="s">
        <v>313</v>
      </c>
      <c r="O92" s="45" t="s">
        <v>318</v>
      </c>
      <c r="P92" s="46" t="s">
        <v>49</v>
      </c>
    </row>
    <row r="93" spans="1:16" ht="12.75" customHeight="1">
      <c r="A93" s="34" t="str">
        <f t="shared" si="12"/>
        <v>VSB 45 </v>
      </c>
      <c r="B93" s="4" t="str">
        <f t="shared" si="13"/>
        <v>I</v>
      </c>
      <c r="C93" s="34">
        <f t="shared" si="14"/>
        <v>53945.127899999999</v>
      </c>
      <c r="D93" t="str">
        <f t="shared" si="15"/>
        <v>vis</v>
      </c>
      <c r="E93">
        <f>VLOOKUP(C93,Active!C$21:E$973,3,FALSE)</f>
        <v>52651.012991977732</v>
      </c>
      <c r="F93" s="4" t="s">
        <v>68</v>
      </c>
      <c r="G93" t="str">
        <f t="shared" si="16"/>
        <v>53945.1279</v>
      </c>
      <c r="H93" s="34">
        <f t="shared" si="17"/>
        <v>9134</v>
      </c>
      <c r="I93" s="43" t="s">
        <v>325</v>
      </c>
      <c r="J93" s="44" t="s">
        <v>326</v>
      </c>
      <c r="K93" s="43">
        <v>9134</v>
      </c>
      <c r="L93" s="43" t="s">
        <v>327</v>
      </c>
      <c r="M93" s="44" t="s">
        <v>200</v>
      </c>
      <c r="N93" s="44" t="s">
        <v>313</v>
      </c>
      <c r="O93" s="45" t="s">
        <v>318</v>
      </c>
      <c r="P93" s="46" t="s">
        <v>49</v>
      </c>
    </row>
    <row r="94" spans="1:16" ht="12.75" customHeight="1">
      <c r="A94" s="34" t="str">
        <f t="shared" si="12"/>
        <v>VSB 45 </v>
      </c>
      <c r="B94" s="4" t="str">
        <f t="shared" si="13"/>
        <v>I</v>
      </c>
      <c r="C94" s="34">
        <f t="shared" si="14"/>
        <v>53945.285499999998</v>
      </c>
      <c r="D94" t="str">
        <f t="shared" si="15"/>
        <v>vis</v>
      </c>
      <c r="E94">
        <f>VLOOKUP(C94,Active!C$21:E$973,3,FALSE)</f>
        <v>52652.009160962116</v>
      </c>
      <c r="F94" s="4" t="s">
        <v>68</v>
      </c>
      <c r="G94" t="str">
        <f t="shared" si="16"/>
        <v>53945.2855</v>
      </c>
      <c r="H94" s="34">
        <f t="shared" si="17"/>
        <v>9135</v>
      </c>
      <c r="I94" s="43" t="s">
        <v>328</v>
      </c>
      <c r="J94" s="44" t="s">
        <v>329</v>
      </c>
      <c r="K94" s="43">
        <v>9135</v>
      </c>
      <c r="L94" s="43" t="s">
        <v>236</v>
      </c>
      <c r="M94" s="44" t="s">
        <v>200</v>
      </c>
      <c r="N94" s="44" t="s">
        <v>313</v>
      </c>
      <c r="O94" s="45" t="s">
        <v>318</v>
      </c>
      <c r="P94" s="46" t="s">
        <v>49</v>
      </c>
    </row>
    <row r="95" spans="1:16" ht="12.75" customHeight="1">
      <c r="A95" s="34" t="str">
        <f t="shared" si="12"/>
        <v>VSB 45 </v>
      </c>
      <c r="B95" s="4" t="str">
        <f t="shared" si="13"/>
        <v>I</v>
      </c>
      <c r="C95" s="34">
        <f t="shared" si="14"/>
        <v>53946.234499999999</v>
      </c>
      <c r="D95" t="str">
        <f t="shared" si="15"/>
        <v>vis</v>
      </c>
      <c r="E95">
        <f>VLOOKUP(C95,Active!C$21:E$973,3,FALSE)</f>
        <v>52658.007665823723</v>
      </c>
      <c r="F95" s="4" t="s">
        <v>68</v>
      </c>
      <c r="G95" t="str">
        <f t="shared" si="16"/>
        <v>53946.2345</v>
      </c>
      <c r="H95" s="34">
        <f t="shared" si="17"/>
        <v>9141</v>
      </c>
      <c r="I95" s="43" t="s">
        <v>330</v>
      </c>
      <c r="J95" s="44" t="s">
        <v>331</v>
      </c>
      <c r="K95" s="43">
        <v>9141</v>
      </c>
      <c r="L95" s="43" t="s">
        <v>332</v>
      </c>
      <c r="M95" s="44" t="s">
        <v>200</v>
      </c>
      <c r="N95" s="44" t="s">
        <v>313</v>
      </c>
      <c r="O95" s="45" t="s">
        <v>318</v>
      </c>
      <c r="P95" s="46" t="s">
        <v>49</v>
      </c>
    </row>
    <row r="96" spans="1:16" ht="12.75" customHeight="1">
      <c r="A96" s="34" t="str">
        <f t="shared" si="12"/>
        <v>VSB 45 </v>
      </c>
      <c r="B96" s="4" t="str">
        <f t="shared" si="13"/>
        <v>I</v>
      </c>
      <c r="C96" s="34">
        <f t="shared" si="14"/>
        <v>53950.190799999997</v>
      </c>
      <c r="D96" t="str">
        <f t="shared" si="15"/>
        <v>vis</v>
      </c>
      <c r="E96">
        <f>VLOOKUP(C96,Active!C$21:E$973,3,FALSE)</f>
        <v>52683.014920601323</v>
      </c>
      <c r="F96" s="4" t="s">
        <v>68</v>
      </c>
      <c r="G96" t="str">
        <f t="shared" si="16"/>
        <v>53950.1908</v>
      </c>
      <c r="H96" s="34">
        <f t="shared" si="17"/>
        <v>9166</v>
      </c>
      <c r="I96" s="43" t="s">
        <v>333</v>
      </c>
      <c r="J96" s="44" t="s">
        <v>334</v>
      </c>
      <c r="K96" s="43">
        <v>9166</v>
      </c>
      <c r="L96" s="43" t="s">
        <v>335</v>
      </c>
      <c r="M96" s="44" t="s">
        <v>200</v>
      </c>
      <c r="N96" s="44" t="s">
        <v>313</v>
      </c>
      <c r="O96" s="45" t="s">
        <v>318</v>
      </c>
      <c r="P96" s="46" t="s">
        <v>49</v>
      </c>
    </row>
    <row r="97" spans="1:16" ht="12.75" customHeight="1">
      <c r="A97" s="34" t="str">
        <f t="shared" si="12"/>
        <v>VSB 45 </v>
      </c>
      <c r="B97" s="4" t="str">
        <f t="shared" si="13"/>
        <v>I</v>
      </c>
      <c r="C97" s="34">
        <f t="shared" si="14"/>
        <v>53951.140099999997</v>
      </c>
      <c r="D97" t="str">
        <f t="shared" si="15"/>
        <v>vis</v>
      </c>
      <c r="E97">
        <f>VLOOKUP(C97,Active!C$21:E$973,3,FALSE)</f>
        <v>52689.01532172368</v>
      </c>
      <c r="F97" s="4" t="s">
        <v>68</v>
      </c>
      <c r="G97" t="str">
        <f t="shared" si="16"/>
        <v>53951.1401</v>
      </c>
      <c r="H97" s="34">
        <f t="shared" si="17"/>
        <v>9172</v>
      </c>
      <c r="I97" s="43" t="s">
        <v>336</v>
      </c>
      <c r="J97" s="44" t="s">
        <v>337</v>
      </c>
      <c r="K97" s="43">
        <v>9172</v>
      </c>
      <c r="L97" s="43" t="s">
        <v>226</v>
      </c>
      <c r="M97" s="44" t="s">
        <v>200</v>
      </c>
      <c r="N97" s="44" t="s">
        <v>313</v>
      </c>
      <c r="O97" s="45" t="s">
        <v>318</v>
      </c>
      <c r="P97" s="46" t="s">
        <v>49</v>
      </c>
    </row>
    <row r="98" spans="1:16" ht="12.75" customHeight="1">
      <c r="A98" s="34" t="str">
        <f t="shared" si="12"/>
        <v>VSB 45 </v>
      </c>
      <c r="B98" s="4" t="str">
        <f t="shared" si="13"/>
        <v>I</v>
      </c>
      <c r="C98" s="34">
        <f t="shared" si="14"/>
        <v>53952.248299999999</v>
      </c>
      <c r="D98" t="str">
        <f t="shared" si="15"/>
        <v>vis</v>
      </c>
      <c r="E98">
        <f>VLOOKUP(C98,Active!C$21:E$973,3,FALSE)</f>
        <v>52696.020108960394</v>
      </c>
      <c r="F98" s="4" t="s">
        <v>68</v>
      </c>
      <c r="G98" t="str">
        <f t="shared" si="16"/>
        <v>53952.2483</v>
      </c>
      <c r="H98" s="34">
        <f t="shared" si="17"/>
        <v>9179</v>
      </c>
      <c r="I98" s="43" t="s">
        <v>338</v>
      </c>
      <c r="J98" s="44" t="s">
        <v>339</v>
      </c>
      <c r="K98" s="43">
        <v>9179</v>
      </c>
      <c r="L98" s="43" t="s">
        <v>229</v>
      </c>
      <c r="M98" s="44" t="s">
        <v>200</v>
      </c>
      <c r="N98" s="44" t="s">
        <v>313</v>
      </c>
      <c r="O98" s="45" t="s">
        <v>318</v>
      </c>
      <c r="P98" s="46" t="s">
        <v>49</v>
      </c>
    </row>
    <row r="99" spans="1:16" ht="12.75" customHeight="1">
      <c r="A99" s="34" t="str">
        <f t="shared" si="12"/>
        <v>VSB 45 </v>
      </c>
      <c r="B99" s="4" t="str">
        <f t="shared" si="13"/>
        <v>I</v>
      </c>
      <c r="C99" s="34">
        <f t="shared" si="14"/>
        <v>53954.146000000001</v>
      </c>
      <c r="D99" t="str">
        <f t="shared" si="15"/>
        <v>vis</v>
      </c>
      <c r="E99">
        <f>VLOOKUP(C99,Active!C$21:E$973,3,FALSE)</f>
        <v>52708.015222422851</v>
      </c>
      <c r="F99" s="4" t="s">
        <v>68</v>
      </c>
      <c r="G99" t="str">
        <f t="shared" si="16"/>
        <v>53954.1460</v>
      </c>
      <c r="H99" s="34">
        <f t="shared" si="17"/>
        <v>9191</v>
      </c>
      <c r="I99" s="43" t="s">
        <v>340</v>
      </c>
      <c r="J99" s="44" t="s">
        <v>341</v>
      </c>
      <c r="K99" s="43">
        <v>9191</v>
      </c>
      <c r="L99" s="43" t="s">
        <v>226</v>
      </c>
      <c r="M99" s="44" t="s">
        <v>200</v>
      </c>
      <c r="N99" s="44" t="s">
        <v>313</v>
      </c>
      <c r="O99" s="45" t="s">
        <v>318</v>
      </c>
      <c r="P99" s="46" t="s">
        <v>49</v>
      </c>
    </row>
    <row r="100" spans="1:16" ht="12.75" customHeight="1">
      <c r="A100" s="34" t="str">
        <f t="shared" si="12"/>
        <v>VSB 45 </v>
      </c>
      <c r="B100" s="4" t="str">
        <f t="shared" si="13"/>
        <v>I</v>
      </c>
      <c r="C100" s="34">
        <f t="shared" si="14"/>
        <v>53957.153299999998</v>
      </c>
      <c r="D100" t="str">
        <f t="shared" si="15"/>
        <v>vis</v>
      </c>
      <c r="E100">
        <f>VLOOKUP(C100,Active!C$21:E$973,3,FALSE)</f>
        <v>52727.023972338844</v>
      </c>
      <c r="F100" s="4" t="s">
        <v>68</v>
      </c>
      <c r="G100" t="str">
        <f t="shared" si="16"/>
        <v>53957.1533</v>
      </c>
      <c r="H100" s="34">
        <f t="shared" si="17"/>
        <v>9210</v>
      </c>
      <c r="I100" s="43" t="s">
        <v>342</v>
      </c>
      <c r="J100" s="44" t="s">
        <v>343</v>
      </c>
      <c r="K100" s="43">
        <v>9210</v>
      </c>
      <c r="L100" s="43" t="s">
        <v>344</v>
      </c>
      <c r="M100" s="44" t="s">
        <v>200</v>
      </c>
      <c r="N100" s="44" t="s">
        <v>313</v>
      </c>
      <c r="O100" s="45" t="s">
        <v>318</v>
      </c>
      <c r="P100" s="46" t="s">
        <v>49</v>
      </c>
    </row>
    <row r="101" spans="1:16" ht="12.75" customHeight="1">
      <c r="A101" s="34" t="str">
        <f t="shared" si="12"/>
        <v>VSB 45 </v>
      </c>
      <c r="B101" s="4" t="str">
        <f t="shared" si="13"/>
        <v>I</v>
      </c>
      <c r="C101" s="34">
        <f t="shared" si="14"/>
        <v>53972.181100000002</v>
      </c>
      <c r="D101" t="str">
        <f t="shared" si="15"/>
        <v>vis</v>
      </c>
      <c r="E101">
        <f>VLOOKUP(C101,Active!C$21:E$973,3,FALSE)</f>
        <v>52822.012730356968</v>
      </c>
      <c r="F101" s="4" t="s">
        <v>68</v>
      </c>
      <c r="G101" t="str">
        <f t="shared" si="16"/>
        <v>53972.1811</v>
      </c>
      <c r="H101" s="34">
        <f t="shared" si="17"/>
        <v>9305</v>
      </c>
      <c r="I101" s="43" t="s">
        <v>345</v>
      </c>
      <c r="J101" s="44" t="s">
        <v>346</v>
      </c>
      <c r="K101" s="43">
        <v>9305</v>
      </c>
      <c r="L101" s="43" t="s">
        <v>347</v>
      </c>
      <c r="M101" s="44" t="s">
        <v>200</v>
      </c>
      <c r="N101" s="44" t="s">
        <v>313</v>
      </c>
      <c r="O101" s="45" t="s">
        <v>318</v>
      </c>
      <c r="P101" s="46" t="s">
        <v>49</v>
      </c>
    </row>
    <row r="102" spans="1:16" ht="12.75" customHeight="1">
      <c r="A102" s="34" t="str">
        <f t="shared" si="12"/>
        <v> AOEB 12 </v>
      </c>
      <c r="B102" s="4" t="str">
        <f t="shared" si="13"/>
        <v>I</v>
      </c>
      <c r="C102" s="34">
        <f t="shared" si="14"/>
        <v>53999.391000000003</v>
      </c>
      <c r="D102" t="str">
        <f t="shared" si="15"/>
        <v>vis</v>
      </c>
      <c r="E102">
        <f>VLOOKUP(C102,Active!C$21:E$973,3,FALSE)</f>
        <v>52994.002948938323</v>
      </c>
      <c r="F102" s="4" t="s">
        <v>68</v>
      </c>
      <c r="G102" t="str">
        <f t="shared" si="16"/>
        <v>53999.391</v>
      </c>
      <c r="H102" s="34">
        <f t="shared" si="17"/>
        <v>9477</v>
      </c>
      <c r="I102" s="43" t="s">
        <v>348</v>
      </c>
      <c r="J102" s="44" t="s">
        <v>349</v>
      </c>
      <c r="K102" s="43">
        <v>9477</v>
      </c>
      <c r="L102" s="43" t="s">
        <v>350</v>
      </c>
      <c r="M102" s="44" t="s">
        <v>308</v>
      </c>
      <c r="N102" s="44"/>
      <c r="O102" s="45" t="s">
        <v>351</v>
      </c>
      <c r="P102" s="45" t="s">
        <v>50</v>
      </c>
    </row>
    <row r="103" spans="1:16" ht="12.75" customHeight="1">
      <c r="A103" s="34" t="str">
        <f t="shared" si="12"/>
        <v>VSB 46 </v>
      </c>
      <c r="B103" s="4" t="str">
        <f t="shared" si="13"/>
        <v>I</v>
      </c>
      <c r="C103" s="34">
        <f t="shared" si="14"/>
        <v>54309.158000000003</v>
      </c>
      <c r="D103" t="str">
        <f t="shared" si="15"/>
        <v>vis</v>
      </c>
      <c r="E103">
        <f>VLOOKUP(C103,Active!C$21:E$973,3,FALSE)</f>
        <v>54951.999635412278</v>
      </c>
      <c r="F103" s="4" t="s">
        <v>68</v>
      </c>
      <c r="G103" t="str">
        <f t="shared" si="16"/>
        <v>54309.1580</v>
      </c>
      <c r="H103" s="34">
        <f t="shared" si="17"/>
        <v>11435</v>
      </c>
      <c r="I103" s="43" t="s">
        <v>352</v>
      </c>
      <c r="J103" s="44" t="s">
        <v>353</v>
      </c>
      <c r="K103" s="43">
        <v>11435</v>
      </c>
      <c r="L103" s="43" t="s">
        <v>354</v>
      </c>
      <c r="M103" s="44" t="s">
        <v>72</v>
      </c>
      <c r="N103" s="44" t="s">
        <v>313</v>
      </c>
      <c r="O103" s="45" t="s">
        <v>355</v>
      </c>
      <c r="P103" s="46" t="s">
        <v>51</v>
      </c>
    </row>
    <row r="104" spans="1:16" ht="12.75" customHeight="1">
      <c r="A104" s="34" t="str">
        <f t="shared" si="12"/>
        <v>VSB 46 </v>
      </c>
      <c r="B104" s="4" t="str">
        <f t="shared" si="13"/>
        <v>I</v>
      </c>
      <c r="C104" s="34">
        <f t="shared" si="14"/>
        <v>54310.265099999997</v>
      </c>
      <c r="D104" t="str">
        <f t="shared" si="15"/>
        <v>vis</v>
      </c>
      <c r="E104">
        <f>VLOOKUP(C104,Active!C$21:E$973,3,FALSE)</f>
        <v>54958.997469692826</v>
      </c>
      <c r="F104" s="4" t="s">
        <v>68</v>
      </c>
      <c r="G104" t="str">
        <f t="shared" si="16"/>
        <v>54310.2651</v>
      </c>
      <c r="H104" s="34">
        <f t="shared" si="17"/>
        <v>11442</v>
      </c>
      <c r="I104" s="43" t="s">
        <v>356</v>
      </c>
      <c r="J104" s="44" t="s">
        <v>357</v>
      </c>
      <c r="K104" s="43">
        <v>11442</v>
      </c>
      <c r="L104" s="43" t="s">
        <v>358</v>
      </c>
      <c r="M104" s="44" t="s">
        <v>72</v>
      </c>
      <c r="N104" s="44" t="s">
        <v>313</v>
      </c>
      <c r="O104" s="45" t="s">
        <v>355</v>
      </c>
      <c r="P104" s="46" t="s">
        <v>51</v>
      </c>
    </row>
    <row r="105" spans="1:16" ht="12.75" customHeight="1">
      <c r="A105" s="34" t="str">
        <f t="shared" si="12"/>
        <v>VSB 46 </v>
      </c>
      <c r="B105" s="4" t="str">
        <f t="shared" si="13"/>
        <v>I</v>
      </c>
      <c r="C105" s="34">
        <f t="shared" si="14"/>
        <v>54313.112999999998</v>
      </c>
      <c r="D105" t="str">
        <f t="shared" si="15"/>
        <v>vis</v>
      </c>
      <c r="E105">
        <f>VLOOKUP(C105,Active!C$21:E$973,3,FALSE)</f>
        <v>54976.998673059912</v>
      </c>
      <c r="F105" s="4" t="s">
        <v>68</v>
      </c>
      <c r="G105" t="str">
        <f t="shared" si="16"/>
        <v>54313.1130</v>
      </c>
      <c r="H105" s="34">
        <f t="shared" si="17"/>
        <v>11460</v>
      </c>
      <c r="I105" s="43" t="s">
        <v>359</v>
      </c>
      <c r="J105" s="44" t="s">
        <v>360</v>
      </c>
      <c r="K105" s="43">
        <v>11460</v>
      </c>
      <c r="L105" s="43" t="s">
        <v>284</v>
      </c>
      <c r="M105" s="44" t="s">
        <v>72</v>
      </c>
      <c r="N105" s="44" t="s">
        <v>313</v>
      </c>
      <c r="O105" s="45" t="s">
        <v>355</v>
      </c>
      <c r="P105" s="46" t="s">
        <v>51</v>
      </c>
    </row>
    <row r="106" spans="1:16" ht="12.75" customHeight="1">
      <c r="A106" s="34" t="str">
        <f t="shared" si="12"/>
        <v>VSB 46 </v>
      </c>
      <c r="B106" s="4" t="str">
        <f t="shared" si="13"/>
        <v>I</v>
      </c>
      <c r="C106" s="34">
        <f t="shared" si="14"/>
        <v>54334.157200000001</v>
      </c>
      <c r="D106" t="str">
        <f t="shared" si="15"/>
        <v>vis</v>
      </c>
      <c r="E106">
        <f>VLOOKUP(C106,Active!C$21:E$973,3,FALSE)</f>
        <v>55110.016308474602</v>
      </c>
      <c r="F106" s="4" t="s">
        <v>68</v>
      </c>
      <c r="G106" t="str">
        <f t="shared" si="16"/>
        <v>54334.1572</v>
      </c>
      <c r="H106" s="34">
        <f t="shared" si="17"/>
        <v>11593</v>
      </c>
      <c r="I106" s="43" t="s">
        <v>361</v>
      </c>
      <c r="J106" s="44" t="s">
        <v>362</v>
      </c>
      <c r="K106" s="43">
        <v>11593</v>
      </c>
      <c r="L106" s="43" t="s">
        <v>363</v>
      </c>
      <c r="M106" s="44" t="s">
        <v>72</v>
      </c>
      <c r="N106" s="44" t="s">
        <v>313</v>
      </c>
      <c r="O106" s="45" t="s">
        <v>355</v>
      </c>
      <c r="P106" s="46" t="s">
        <v>51</v>
      </c>
    </row>
    <row r="107" spans="1:16" ht="12.75" customHeight="1">
      <c r="A107" s="34" t="str">
        <f t="shared" ref="A107:A116" si="18">P107</f>
        <v>VSB 46 </v>
      </c>
      <c r="B107" s="4" t="str">
        <f t="shared" ref="B107:B116" si="19">IF(H107=INT(H107),"I","II")</f>
        <v>I</v>
      </c>
      <c r="C107" s="34">
        <f t="shared" ref="C107:C116" si="20">1*G107</f>
        <v>54335.262300000002</v>
      </c>
      <c r="D107" t="str">
        <f t="shared" ref="D107:D116" si="21">VLOOKUP(F107,I$1:J$5,2,FALSE)</f>
        <v>vis</v>
      </c>
      <c r="E107">
        <f>VLOOKUP(C107,Active!C$21:E$973,3,FALSE)</f>
        <v>55117.001501016814</v>
      </c>
      <c r="F107" s="4" t="s">
        <v>68</v>
      </c>
      <c r="G107" t="str">
        <f t="shared" ref="G107:G116" si="22">MID(I107,3,LEN(I107)-3)</f>
        <v>54335.2623</v>
      </c>
      <c r="H107" s="34">
        <f t="shared" ref="H107:H116" si="23">1*K107</f>
        <v>11600</v>
      </c>
      <c r="I107" s="43" t="s">
        <v>364</v>
      </c>
      <c r="J107" s="44" t="s">
        <v>365</v>
      </c>
      <c r="K107" s="43">
        <v>11600</v>
      </c>
      <c r="L107" s="43" t="s">
        <v>332</v>
      </c>
      <c r="M107" s="44" t="s">
        <v>72</v>
      </c>
      <c r="N107" s="44" t="s">
        <v>313</v>
      </c>
      <c r="O107" s="45" t="s">
        <v>355</v>
      </c>
      <c r="P107" s="46" t="s">
        <v>51</v>
      </c>
    </row>
    <row r="108" spans="1:16" ht="12.75" customHeight="1">
      <c r="A108" s="34" t="str">
        <f t="shared" si="18"/>
        <v>BAVM 225 </v>
      </c>
      <c r="B108" s="4" t="str">
        <f t="shared" si="19"/>
        <v>I</v>
      </c>
      <c r="C108" s="34">
        <f t="shared" si="20"/>
        <v>55835.372199999998</v>
      </c>
      <c r="D108" t="str">
        <f t="shared" si="21"/>
        <v>vis</v>
      </c>
      <c r="E108">
        <f>VLOOKUP(C108,Active!C$21:E$973,3,FALSE)</f>
        <v>64598.999950001904</v>
      </c>
      <c r="F108" s="4" t="s">
        <v>68</v>
      </c>
      <c r="G108" t="str">
        <f t="shared" si="22"/>
        <v>55835.3722</v>
      </c>
      <c r="H108" s="34">
        <f t="shared" si="23"/>
        <v>21082</v>
      </c>
      <c r="I108" s="43" t="s">
        <v>366</v>
      </c>
      <c r="J108" s="44" t="s">
        <v>367</v>
      </c>
      <c r="K108" s="43">
        <v>21082</v>
      </c>
      <c r="L108" s="43" t="s">
        <v>368</v>
      </c>
      <c r="M108" s="44" t="s">
        <v>72</v>
      </c>
      <c r="N108" s="44" t="s">
        <v>68</v>
      </c>
      <c r="O108" s="45" t="s">
        <v>369</v>
      </c>
      <c r="P108" s="46" t="s">
        <v>56</v>
      </c>
    </row>
    <row r="109" spans="1:16" ht="12.75" customHeight="1">
      <c r="A109" s="34" t="str">
        <f t="shared" si="18"/>
        <v>BAVM 225 </v>
      </c>
      <c r="B109" s="4" t="str">
        <f t="shared" si="19"/>
        <v>I</v>
      </c>
      <c r="C109" s="34">
        <f t="shared" si="20"/>
        <v>55850.398800000003</v>
      </c>
      <c r="D109" t="str">
        <f t="shared" si="21"/>
        <v>vis</v>
      </c>
      <c r="E109">
        <f>VLOOKUP(C109,Active!C$21:E$973,3,FALSE)</f>
        <v>64693.981122977006</v>
      </c>
      <c r="F109" s="4" t="s">
        <v>68</v>
      </c>
      <c r="G109" t="str">
        <f t="shared" si="22"/>
        <v>55850.3988</v>
      </c>
      <c r="H109" s="34">
        <f t="shared" si="23"/>
        <v>21177</v>
      </c>
      <c r="I109" s="43" t="s">
        <v>370</v>
      </c>
      <c r="J109" s="44" t="s">
        <v>371</v>
      </c>
      <c r="K109" s="43">
        <v>21177</v>
      </c>
      <c r="L109" s="43" t="s">
        <v>372</v>
      </c>
      <c r="M109" s="44" t="s">
        <v>72</v>
      </c>
      <c r="N109" s="44" t="s">
        <v>201</v>
      </c>
      <c r="O109" s="45" t="s">
        <v>230</v>
      </c>
      <c r="P109" s="46" t="s">
        <v>56</v>
      </c>
    </row>
    <row r="110" spans="1:16" ht="12.75" customHeight="1">
      <c r="A110" s="34" t="str">
        <f t="shared" si="18"/>
        <v>BAVM 225 </v>
      </c>
      <c r="B110" s="4" t="str">
        <f t="shared" si="19"/>
        <v>II</v>
      </c>
      <c r="C110" s="34">
        <f t="shared" si="20"/>
        <v>55850.472999999998</v>
      </c>
      <c r="D110" t="str">
        <f t="shared" si="21"/>
        <v>vis</v>
      </c>
      <c r="E110">
        <f>VLOOKUP(C110,Active!C$21:E$973,3,FALSE)</f>
        <v>64694.450131470905</v>
      </c>
      <c r="F110" s="4" t="s">
        <v>68</v>
      </c>
      <c r="G110" t="str">
        <f t="shared" si="22"/>
        <v>55850.4730</v>
      </c>
      <c r="H110" s="34">
        <f t="shared" si="23"/>
        <v>21177.5</v>
      </c>
      <c r="I110" s="43" t="s">
        <v>373</v>
      </c>
      <c r="J110" s="44" t="s">
        <v>374</v>
      </c>
      <c r="K110" s="43">
        <v>21177.5</v>
      </c>
      <c r="L110" s="43" t="s">
        <v>375</v>
      </c>
      <c r="M110" s="44" t="s">
        <v>72</v>
      </c>
      <c r="N110" s="44" t="s">
        <v>201</v>
      </c>
      <c r="O110" s="45" t="s">
        <v>230</v>
      </c>
      <c r="P110" s="46" t="s">
        <v>56</v>
      </c>
    </row>
    <row r="111" spans="1:16" ht="12.75" customHeight="1">
      <c r="A111" s="34" t="str">
        <f t="shared" si="18"/>
        <v>BAVM 225 </v>
      </c>
      <c r="B111" s="4" t="str">
        <f t="shared" si="19"/>
        <v>I</v>
      </c>
      <c r="C111" s="34">
        <f t="shared" si="20"/>
        <v>55850.558100000002</v>
      </c>
      <c r="D111" t="str">
        <f t="shared" si="21"/>
        <v>vis</v>
      </c>
      <c r="E111">
        <f>VLOOKUP(C111,Active!C$21:E$973,3,FALSE)</f>
        <v>64694.98803743902</v>
      </c>
      <c r="F111" s="4" t="s">
        <v>68</v>
      </c>
      <c r="G111" t="str">
        <f t="shared" si="22"/>
        <v>55850.5581</v>
      </c>
      <c r="H111" s="34">
        <f t="shared" si="23"/>
        <v>21178</v>
      </c>
      <c r="I111" s="43" t="s">
        <v>376</v>
      </c>
      <c r="J111" s="44" t="s">
        <v>377</v>
      </c>
      <c r="K111" s="43">
        <v>21178</v>
      </c>
      <c r="L111" s="43" t="s">
        <v>251</v>
      </c>
      <c r="M111" s="44" t="s">
        <v>72</v>
      </c>
      <c r="N111" s="44" t="s">
        <v>201</v>
      </c>
      <c r="O111" s="45" t="s">
        <v>230</v>
      </c>
      <c r="P111" s="46" t="s">
        <v>56</v>
      </c>
    </row>
    <row r="112" spans="1:16" ht="12.75" customHeight="1">
      <c r="A112" s="34" t="str">
        <f t="shared" si="18"/>
        <v>BAVM 225 </v>
      </c>
      <c r="B112" s="4" t="str">
        <f t="shared" si="19"/>
        <v>II</v>
      </c>
      <c r="C112" s="34">
        <f t="shared" si="20"/>
        <v>55858.398000000001</v>
      </c>
      <c r="D112" t="str">
        <f t="shared" si="21"/>
        <v>vis</v>
      </c>
      <c r="E112">
        <f>VLOOKUP(C112,Active!C$21:E$973,3,FALSE)</f>
        <v>64744.543019804107</v>
      </c>
      <c r="F112" s="4" t="s">
        <v>68</v>
      </c>
      <c r="G112" t="str">
        <f t="shared" si="22"/>
        <v>55858.3980</v>
      </c>
      <c r="H112" s="34">
        <f t="shared" si="23"/>
        <v>21227.5</v>
      </c>
      <c r="I112" s="43" t="s">
        <v>378</v>
      </c>
      <c r="J112" s="44" t="s">
        <v>379</v>
      </c>
      <c r="K112" s="43">
        <v>21227.5</v>
      </c>
      <c r="L112" s="43" t="s">
        <v>380</v>
      </c>
      <c r="M112" s="44" t="s">
        <v>72</v>
      </c>
      <c r="N112" s="44" t="s">
        <v>201</v>
      </c>
      <c r="O112" s="45" t="s">
        <v>230</v>
      </c>
      <c r="P112" s="46" t="s">
        <v>56</v>
      </c>
    </row>
    <row r="113" spans="1:16" ht="12.75" customHeight="1">
      <c r="A113" s="34" t="str">
        <f t="shared" si="18"/>
        <v>BAVM 225 </v>
      </c>
      <c r="B113" s="4" t="str">
        <f t="shared" si="19"/>
        <v>I</v>
      </c>
      <c r="C113" s="34">
        <f t="shared" si="20"/>
        <v>55858.468699999998</v>
      </c>
      <c r="D113" t="str">
        <f t="shared" si="21"/>
        <v>vis</v>
      </c>
      <c r="E113">
        <f>VLOOKUP(C113,Active!C$21:E$973,3,FALSE)</f>
        <v>64744.989905255839</v>
      </c>
      <c r="F113" s="4" t="s">
        <v>68</v>
      </c>
      <c r="G113" t="str">
        <f t="shared" si="22"/>
        <v>55858.4687</v>
      </c>
      <c r="H113" s="34">
        <f t="shared" si="23"/>
        <v>21228</v>
      </c>
      <c r="I113" s="43" t="s">
        <v>381</v>
      </c>
      <c r="J113" s="44" t="s">
        <v>382</v>
      </c>
      <c r="K113" s="43">
        <v>21228</v>
      </c>
      <c r="L113" s="43" t="s">
        <v>229</v>
      </c>
      <c r="M113" s="44" t="s">
        <v>72</v>
      </c>
      <c r="N113" s="44" t="s">
        <v>201</v>
      </c>
      <c r="O113" s="45" t="s">
        <v>230</v>
      </c>
      <c r="P113" s="46" t="s">
        <v>56</v>
      </c>
    </row>
    <row r="114" spans="1:16" ht="12.75" customHeight="1">
      <c r="A114" s="34" t="str">
        <f t="shared" si="18"/>
        <v>BAVM 225 </v>
      </c>
      <c r="B114" s="4" t="str">
        <f t="shared" si="19"/>
        <v>I</v>
      </c>
      <c r="C114" s="34">
        <f t="shared" si="20"/>
        <v>55861.321900000003</v>
      </c>
      <c r="D114" t="str">
        <f t="shared" si="21"/>
        <v>vis</v>
      </c>
      <c r="E114">
        <f>VLOOKUP(C114,Active!C$21:E$973,3,FALSE)</f>
        <v>64763.024609229658</v>
      </c>
      <c r="F114" s="4" t="s">
        <v>68</v>
      </c>
      <c r="G114" t="str">
        <f t="shared" si="22"/>
        <v>55861.3219</v>
      </c>
      <c r="H114" s="34">
        <f t="shared" si="23"/>
        <v>21246</v>
      </c>
      <c r="I114" s="43" t="s">
        <v>383</v>
      </c>
      <c r="J114" s="44" t="s">
        <v>384</v>
      </c>
      <c r="K114" s="43">
        <v>21246</v>
      </c>
      <c r="L114" s="43" t="s">
        <v>385</v>
      </c>
      <c r="M114" s="44" t="s">
        <v>72</v>
      </c>
      <c r="N114" s="44" t="s">
        <v>201</v>
      </c>
      <c r="O114" s="45" t="s">
        <v>230</v>
      </c>
      <c r="P114" s="46" t="s">
        <v>56</v>
      </c>
    </row>
    <row r="115" spans="1:16" ht="12.75" customHeight="1">
      <c r="A115" s="34" t="str">
        <f t="shared" si="18"/>
        <v>BAVM 225 </v>
      </c>
      <c r="B115" s="4" t="str">
        <f t="shared" si="19"/>
        <v>I</v>
      </c>
      <c r="C115" s="34">
        <f t="shared" si="20"/>
        <v>55878.245999999999</v>
      </c>
      <c r="D115" t="str">
        <f t="shared" si="21"/>
        <v>vis</v>
      </c>
      <c r="E115">
        <f>VLOOKUP(C115,Active!C$21:E$973,3,FALSE)</f>
        <v>64869.999631493316</v>
      </c>
      <c r="F115" s="4" t="s">
        <v>68</v>
      </c>
      <c r="G115" t="str">
        <f t="shared" si="22"/>
        <v>55878.2460</v>
      </c>
      <c r="H115" s="34">
        <f t="shared" si="23"/>
        <v>21353</v>
      </c>
      <c r="I115" s="43" t="s">
        <v>386</v>
      </c>
      <c r="J115" s="44" t="s">
        <v>387</v>
      </c>
      <c r="K115" s="43">
        <v>21353</v>
      </c>
      <c r="L115" s="43" t="s">
        <v>388</v>
      </c>
      <c r="M115" s="44" t="s">
        <v>72</v>
      </c>
      <c r="N115" s="44" t="s">
        <v>201</v>
      </c>
      <c r="O115" s="45" t="s">
        <v>230</v>
      </c>
      <c r="P115" s="46" t="s">
        <v>56</v>
      </c>
    </row>
    <row r="116" spans="1:16" ht="12.75" customHeight="1">
      <c r="A116" s="34" t="str">
        <f t="shared" si="18"/>
        <v>BAVM 225 </v>
      </c>
      <c r="B116" s="4" t="str">
        <f t="shared" si="19"/>
        <v>I</v>
      </c>
      <c r="C116" s="34">
        <f t="shared" si="20"/>
        <v>55887.262699999999</v>
      </c>
      <c r="D116" t="str">
        <f t="shared" si="21"/>
        <v>vis</v>
      </c>
      <c r="E116">
        <f>VLOOKUP(C116,Active!C$21:E$973,3,FALSE)</f>
        <v>64926.993012721563</v>
      </c>
      <c r="F116" s="4" t="s">
        <v>68</v>
      </c>
      <c r="G116" t="str">
        <f t="shared" si="22"/>
        <v>55887.2627</v>
      </c>
      <c r="H116" s="34">
        <f t="shared" si="23"/>
        <v>21410</v>
      </c>
      <c r="I116" s="43" t="s">
        <v>389</v>
      </c>
      <c r="J116" s="44" t="s">
        <v>390</v>
      </c>
      <c r="K116" s="43">
        <v>21410</v>
      </c>
      <c r="L116" s="43" t="s">
        <v>344</v>
      </c>
      <c r="M116" s="44" t="s">
        <v>72</v>
      </c>
      <c r="N116" s="44" t="s">
        <v>201</v>
      </c>
      <c r="O116" s="45" t="s">
        <v>230</v>
      </c>
      <c r="P116" s="46" t="s">
        <v>56</v>
      </c>
    </row>
  </sheetData>
  <sheetProtection selectLockedCells="1" selectUnlockedCells="1"/>
  <hyperlinks>
    <hyperlink ref="P55" r:id="rId1"/>
    <hyperlink ref="P56" r:id="rId2"/>
    <hyperlink ref="P57" r:id="rId3"/>
    <hyperlink ref="P58" r:id="rId4"/>
    <hyperlink ref="P59" r:id="rId5"/>
    <hyperlink ref="P60" r:id="rId6"/>
    <hyperlink ref="P61" r:id="rId7"/>
    <hyperlink ref="P62" r:id="rId8"/>
    <hyperlink ref="P63" r:id="rId9"/>
    <hyperlink ref="P64" r:id="rId10"/>
    <hyperlink ref="P65" r:id="rId11"/>
    <hyperlink ref="P66" r:id="rId12"/>
    <hyperlink ref="P67" r:id="rId13"/>
    <hyperlink ref="P68" r:id="rId14"/>
    <hyperlink ref="P69" r:id="rId15"/>
    <hyperlink ref="P70" r:id="rId16"/>
    <hyperlink ref="P71" r:id="rId17"/>
    <hyperlink ref="P72" r:id="rId18"/>
    <hyperlink ref="P73" r:id="rId19"/>
    <hyperlink ref="P74" r:id="rId20"/>
    <hyperlink ref="P75" r:id="rId21"/>
    <hyperlink ref="P76" r:id="rId22"/>
    <hyperlink ref="P77" r:id="rId23"/>
    <hyperlink ref="P78" r:id="rId24"/>
    <hyperlink ref="P79" r:id="rId25"/>
    <hyperlink ref="P80" r:id="rId26"/>
    <hyperlink ref="P81" r:id="rId27"/>
    <hyperlink ref="P82" r:id="rId28"/>
    <hyperlink ref="P83" r:id="rId29"/>
    <hyperlink ref="P84" r:id="rId30"/>
    <hyperlink ref="P85" r:id="rId31"/>
    <hyperlink ref="P86" r:id="rId32"/>
    <hyperlink ref="P87" r:id="rId33"/>
    <hyperlink ref="P88" r:id="rId34"/>
    <hyperlink ref="P89" r:id="rId35"/>
    <hyperlink ref="P90" r:id="rId36"/>
    <hyperlink ref="P91" r:id="rId37"/>
    <hyperlink ref="P92" r:id="rId38"/>
    <hyperlink ref="P93" r:id="rId39"/>
    <hyperlink ref="P94" r:id="rId40"/>
    <hyperlink ref="P95" r:id="rId41"/>
    <hyperlink ref="P96" r:id="rId42"/>
    <hyperlink ref="P97" r:id="rId43"/>
    <hyperlink ref="P98" r:id="rId44"/>
    <hyperlink ref="P99" r:id="rId45"/>
    <hyperlink ref="P100" r:id="rId46"/>
    <hyperlink ref="P101" r:id="rId47"/>
    <hyperlink ref="P103" r:id="rId48"/>
    <hyperlink ref="P104" r:id="rId49"/>
    <hyperlink ref="P105" r:id="rId50"/>
    <hyperlink ref="P106" r:id="rId51"/>
    <hyperlink ref="P107" r:id="rId52"/>
    <hyperlink ref="P108" r:id="rId53"/>
    <hyperlink ref="P109" r:id="rId54"/>
    <hyperlink ref="P110" r:id="rId55"/>
    <hyperlink ref="P111" r:id="rId56"/>
    <hyperlink ref="P112" r:id="rId57"/>
    <hyperlink ref="P113" r:id="rId58"/>
    <hyperlink ref="P114" r:id="rId59"/>
    <hyperlink ref="P115" r:id="rId60"/>
    <hyperlink ref="P116" r:id="rId6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2024-03-02T05:12:58Z</dcterms:created>
  <dcterms:modified xsi:type="dcterms:W3CDTF">2024-03-02T05:12:58Z</dcterms:modified>
</cp:coreProperties>
</file>