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A48F12C-7924-4CC6-953E-F14602E36A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33" i="1"/>
  <c r="O23" i="1"/>
  <c r="O27" i="1"/>
  <c r="O31" i="1"/>
  <c r="O35" i="1"/>
  <c r="O39" i="1"/>
  <c r="O43" i="1"/>
  <c r="O41" i="1"/>
  <c r="O37" i="1"/>
  <c r="O22" i="1"/>
  <c r="O26" i="1"/>
  <c r="O30" i="1"/>
  <c r="O34" i="1"/>
  <c r="O38" i="1"/>
  <c r="O42" i="1"/>
  <c r="O25" i="1"/>
  <c r="O29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<sst xmlns="http://schemas.openxmlformats.org/spreadsheetml/2006/main" count="95" uniqueCount="50">
  <si>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</si>
  <si>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</si>
  <si>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</si>
  <si>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</si>
  <si>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</si>
  <si>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</si>
  <si>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</si>
  <si>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</si>
  <si>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</si>
  <si>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</si>
  <si>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</si>
  <si>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</si>
  <si>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</si>
  <si>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</si>
  <si>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</si>
  <si>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</si>
  <si>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</si>
  <si>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</si>
  <si>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</si>
  <si>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</si>
  <si>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</si>
  <si>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</si>
  <si>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</si>
  <si>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</si>
  <si>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</si>
  <si>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</si>
  <si>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</si>
  <si>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</si>
  <si>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</si>
  <si>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</si>
  <si>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</si>
  <si>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</si>
  <si>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</si>
  <si>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</si>
  <si>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</si>
  <si>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</si>
  <si>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</si>
  <si>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</si>
  <si>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</si>
  <si>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</si>
  <si>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</si>
  <si>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</si>
  <si>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</si>
  <si>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</si>
  <si>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</si>
  <si>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I</t>
  </si>
  <si>
    <t>JAAVSO 51, 46</t>
  </si>
  <si>
    <t>NSVS 9027851 Peg</t>
  </si>
  <si>
    <t>EW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</si>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</sst>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9027851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-3.5259999996924307E-2</c:v>
                </c:pt>
                <c:pt idx="2">
                  <c:v>-3.3819999996921979E-2</c:v>
                </c:pt>
                <c:pt idx="3">
                  <c:v>-3.3940000001166482E-2</c:v>
                </c:pt>
                <c:pt idx="4">
                  <c:v>-3.3499999997729901E-2</c:v>
                </c:pt>
                <c:pt idx="5">
                  <c:v>-3.2459999994898681E-2</c:v>
                </c:pt>
                <c:pt idx="6">
                  <c:v>-3.3919999994395766E-2</c:v>
                </c:pt>
                <c:pt idx="7">
                  <c:v>-3.515999999945052E-2</c:v>
                </c:pt>
                <c:pt idx="8">
                  <c:v>-3.2359999997424893E-2</c:v>
                </c:pt>
                <c:pt idx="9">
                  <c:v>-3.4540000000561122E-2</c:v>
                </c:pt>
                <c:pt idx="10">
                  <c:v>-3.4239999993587844E-2</c:v>
                </c:pt>
                <c:pt idx="11">
                  <c:v>-2.8859999998530839E-2</c:v>
                </c:pt>
                <c:pt idx="12">
                  <c:v>-3.132000000186963E-2</c:v>
                </c:pt>
                <c:pt idx="13">
                  <c:v>-2.8740000001562294E-2</c:v>
                </c:pt>
                <c:pt idx="14">
                  <c:v>-2.9640000000654254E-2</c:v>
                </c:pt>
                <c:pt idx="15">
                  <c:v>-3.0039999997825362E-2</c:v>
                </c:pt>
                <c:pt idx="16">
                  <c:v>-2.9819999996107072E-2</c:v>
                </c:pt>
                <c:pt idx="17">
                  <c:v>-2.76400000002468E-2</c:v>
                </c:pt>
                <c:pt idx="18">
                  <c:v>2.9200000062701292E-3</c:v>
                </c:pt>
                <c:pt idx="19">
                  <c:v>2.4200000043492764E-3</c:v>
                </c:pt>
                <c:pt idx="20">
                  <c:v>1.9800000081886537E-3</c:v>
                </c:pt>
                <c:pt idx="21">
                  <c:v>2.2800000006100163E-3</c:v>
                </c:pt>
                <c:pt idx="22">
                  <c:v>2.0999999978812411E-3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-4.3684396854526443E-3</c:v>
                </c:pt>
                <c:pt idx="1">
                  <c:v>-3.397023347148731E-2</c:v>
                </c:pt>
                <c:pt idx="2">
                  <c:v>-3.394807342441733E-2</c:v>
                </c:pt>
                <c:pt idx="3">
                  <c:v>-3.3903753330277356E-2</c:v>
                </c:pt>
                <c:pt idx="4">
                  <c:v>-3.3881593283207369E-2</c:v>
                </c:pt>
                <c:pt idx="5">
                  <c:v>-3.3859433236137382E-2</c:v>
                </c:pt>
                <c:pt idx="6">
                  <c:v>-3.3837273189067395E-2</c:v>
                </c:pt>
                <c:pt idx="7">
                  <c:v>-3.3748633000787454E-2</c:v>
                </c:pt>
                <c:pt idx="8">
                  <c:v>-3.3637832765437518E-2</c:v>
                </c:pt>
                <c:pt idx="9">
                  <c:v>-3.3571352624227557E-2</c:v>
                </c:pt>
                <c:pt idx="10">
                  <c:v>-3.3470625137545798E-2</c:v>
                </c:pt>
                <c:pt idx="11">
                  <c:v>-2.9759824528189881E-2</c:v>
                </c:pt>
                <c:pt idx="12">
                  <c:v>-2.9737664481119898E-2</c:v>
                </c:pt>
                <c:pt idx="13">
                  <c:v>-2.9693344386979924E-2</c:v>
                </c:pt>
                <c:pt idx="14">
                  <c:v>-2.9582544151629992E-2</c:v>
                </c:pt>
                <c:pt idx="15">
                  <c:v>-2.9411307424271005E-2</c:v>
                </c:pt>
                <c:pt idx="16">
                  <c:v>-2.9294463539720168E-2</c:v>
                </c:pt>
                <c:pt idx="17">
                  <c:v>-2.9139343210230262E-2</c:v>
                </c:pt>
                <c:pt idx="18">
                  <c:v>3.0209287375210303E-3</c:v>
                </c:pt>
                <c:pt idx="19">
                  <c:v>3.0310014861892054E-3</c:v>
                </c:pt>
                <c:pt idx="20">
                  <c:v>3.059205182460098E-3</c:v>
                </c:pt>
                <c:pt idx="21">
                  <c:v>3.069277931128273E-3</c:v>
                </c:pt>
                <c:pt idx="22">
                  <c:v>3.0753215803291786E-3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47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6" customFormat="1" ht="12.95" customHeight="1" x14ac:dyDescent="0.2">
      <c r="A2" s="16" t="s">
        <v>23</v>
      </c>
      <c r="B2" s="17" t="s">
        <v>48</v>
      </c>
      <c r="C2" s="18"/>
      <c r="D2" s="19"/>
    </row>
    <row r="3" spans="1:15" s="16" customFormat="1" ht="12.95" customHeight="1" x14ac:dyDescent="0.2"/>
    <row r="4" spans="1:15" s="16" customFormat="1" ht="12.95" customHeight="1" x14ac:dyDescent="0.2">
      <c r="A4" s="20" t="s">
        <v>0</v>
      </c>
      <c r="C4" s="19" t="s">
        <v>37</v>
      </c>
      <c r="D4" s="19" t="s">
        <v>37</v>
      </c>
    </row>
    <row r="5" spans="1:15" s="16" customFormat="1" ht="12.95" customHeight="1" x14ac:dyDescent="0.2">
      <c r="A5" s="21" t="s">
        <v>28</v>
      </c>
      <c r="C5" s="22">
        <v>-9.5</v>
      </c>
      <c r="D5" s="16" t="s">
        <v>29</v>
      </c>
    </row>
    <row r="6" spans="1:15" s="16" customFormat="1" ht="12.95" customHeight="1" x14ac:dyDescent="0.2">
      <c r="A6" s="20" t="s">
        <v>1</v>
      </c>
    </row>
    <row r="7" spans="1:15" s="16" customFormat="1" ht="12.95" customHeight="1" x14ac:dyDescent="0.2">
      <c r="A7" s="16" t="s">
        <v>2</v>
      </c>
      <c r="C7" s="23">
        <v>58509.655899999998</v>
      </c>
      <c r="D7" s="24" t="s">
        <v>49</v>
      </c>
    </row>
    <row r="8" spans="1:15" s="16" customFormat="1" ht="12.95" customHeight="1" x14ac:dyDescent="0.2">
      <c r="A8" s="16" t="s">
        <v>3</v>
      </c>
      <c r="C8" s="23">
        <v>0.36265999999999998</v>
      </c>
      <c r="D8" s="24" t="s">
        <v>49</v>
      </c>
    </row>
    <row r="9" spans="1:15" s="16" customFormat="1" ht="12.95" customHeight="1" x14ac:dyDescent="0.2">
      <c r="A9" s="25" t="s">
        <v>32</v>
      </c>
      <c r="B9" s="26">
        <v>21</v>
      </c>
      <c r="C9" s="27"/>
      <c r="D9" s="28"/>
    </row>
    <row r="10" spans="1:15" s="16" customFormat="1" ht="12.95" customHeight="1" thickBot="1" x14ac:dyDescent="0.25">
      <c r="C10" s="29" t="s">
        <v>19</v>
      </c>
      <c r="D10" s="29" t="s">
        <v>20</v>
      </c>
    </row>
    <row r="11" spans="1:15" s="16" customFormat="1" ht="12.95" customHeight="1" x14ac:dyDescent="0.2">
      <c r="A11" s="16" t="s">
        <v>15</v>
      </c>
      <c r="C11" s="28">
        <f ca="1">INTERCEPT(INDIRECT($G$11):G992,INDIRECT($F$11):F992)</f>
        <v>-4.3684396854526443E-3</v>
      </c>
      <c r="D11" s="19"/>
      <c r="F11" s="16" t="str">
        <f>"F"&amp;B9</f>
        <v>F21</v>
      </c>
      <c r="G11" s="16" t="str">
        <f>"G"&amp;B9</f>
        <v>G21</v>
      </c>
    </row>
    <row r="12" spans="1:15" s="16" customFormat="1" ht="12.95" customHeight="1" x14ac:dyDescent="0.2">
      <c r="A12" s="16" t="s">
        <v>16</v>
      </c>
      <c r="C12" s="28">
        <f ca="1">SLOPE(INDIRECT($G$11):G992,INDIRECT($F$11):F992)</f>
        <v>2.0145497336351348E-6</v>
      </c>
      <c r="D12" s="19"/>
    </row>
    <row r="13" spans="1:15" s="16" customFormat="1" ht="12.95" customHeight="1" x14ac:dyDescent="0.2">
      <c r="A13" s="16" t="s">
        <v>18</v>
      </c>
      <c r="C13" s="19" t="s">
        <v>13</v>
      </c>
    </row>
    <row r="14" spans="1:15" s="16" customFormat="1" ht="12.95" customHeight="1" x14ac:dyDescent="0.2">
      <c r="E14" s="30" t="s">
        <v>34</v>
      </c>
      <c r="F14" s="31">
        <v>1</v>
      </c>
    </row>
    <row r="15" spans="1:15" s="16" customFormat="1" ht="12.95" customHeight="1" x14ac:dyDescent="0.2">
      <c r="A15" s="32" t="s">
        <v>17</v>
      </c>
      <c r="C15" s="33">
        <f ca="1">(C7+C11)+(C8+C12)*INT(MAX(F21:F3533))</f>
        <v>59849.687675321577</v>
      </c>
      <c r="E15" s="30" t="s">
        <v>30</v>
      </c>
      <c r="F15" s="34">
        <f ca="1">NOW()+15018.5+$C$5/24</f>
        <v>60370.782120601849</v>
      </c>
    </row>
    <row r="16" spans="1:15" s="16" customFormat="1" ht="12.95" customHeight="1" x14ac:dyDescent="0.2">
      <c r="A16" s="20" t="s">
        <v>4</v>
      </c>
      <c r="C16" s="34">
        <f ca="1">+C8+C12</f>
        <v>0.36266201454973362</v>
      </c>
      <c r="E16" s="30" t="s">
        <v>35</v>
      </c>
      <c r="F16" s="35">
        <f ca="1">ROUND(2*(F15-$C$7)/$C$8,0)/2+F14</f>
        <v>5133</v>
      </c>
    </row>
    <row r="17" spans="1:21" s="16" customFormat="1" ht="12.95" customHeight="1" thickBot="1" x14ac:dyDescent="0.25">
      <c r="A17" s="30" t="s">
        <v>27</v>
      </c>
      <c r="C17" s="16">
        <f>COUNT(C21:C2191)</f>
        <v>23</v>
      </c>
      <c r="E17" s="30" t="s">
        <v>36</v>
      </c>
      <c r="F17" s="28">
        <f ca="1">ROUND(2*(F15-$C$15)/$C$16,0)/2+F14</f>
        <v>1438</v>
      </c>
    </row>
    <row r="18" spans="1:21" s="16" customFormat="1" ht="12.95" customHeight="1" thickTop="1" thickBot="1" x14ac:dyDescent="0.25">
      <c r="A18" s="20" t="s">
        <v>5</v>
      </c>
      <c r="C18" s="36">
        <f ca="1">+C15</f>
        <v>59849.687675321577</v>
      </c>
      <c r="D18" s="37">
        <f ca="1">+C16</f>
        <v>0.36266201454973362</v>
      </c>
      <c r="E18" s="30" t="s">
        <v>31</v>
      </c>
      <c r="F18" s="38">
        <f ca="1">+$C$15+$C$16*F17-15018.5-$C$5/24</f>
        <v>45353.091485577432</v>
      </c>
    </row>
    <row r="19" spans="1:21" s="16" customFormat="1" ht="12.95" customHeight="1" thickTop="1" x14ac:dyDescent="0.2">
      <c r="F19" s="16" t="s">
        <v>43</v>
      </c>
    </row>
    <row r="20" spans="1:21" s="16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9" t="s">
        <v>38</v>
      </c>
      <c r="I20" s="39" t="s">
        <v>39</v>
      </c>
      <c r="J20" s="39" t="s">
        <v>40</v>
      </c>
      <c r="K20" s="39" t="s">
        <v>41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29" t="s">
        <v>14</v>
      </c>
      <c r="U20" s="41" t="s">
        <v>33</v>
      </c>
    </row>
    <row r="21" spans="1:21" s="16" customFormat="1" ht="12.95" customHeight="1" x14ac:dyDescent="0.2">
      <c r="A21" s="16" t="str">
        <f>D7</f>
        <v>VSX</v>
      </c>
      <c r="C21" s="42">
        <f>C$7</f>
        <v>58509.655899999998</v>
      </c>
      <c r="D21" s="42" t="s">
        <v>13</v>
      </c>
      <c r="E21" s="16">
        <f>+(C21-C$7)/C$8</f>
        <v>0</v>
      </c>
      <c r="F21" s="16">
        <f>ROUND(2*E21,0)/2</f>
        <v>0</v>
      </c>
      <c r="G21" s="16">
        <f>+C21-(C$7+F21*C$8)</f>
        <v>0</v>
      </c>
      <c r="K21" s="16">
        <f>+G21</f>
        <v>0</v>
      </c>
      <c r="O21" s="16">
        <f ca="1">+C$11+C$12*$F21</f>
        <v>-4.3684396854526443E-3</v>
      </c>
      <c r="Q21" s="43">
        <f>+C21-15018.5</f>
        <v>43491.155899999998</v>
      </c>
    </row>
    <row r="22" spans="1:21" s="16" customFormat="1" ht="12.95" customHeight="1" x14ac:dyDescent="0.2">
      <c r="A22" s="12" t="s">
        <v>46</v>
      </c>
      <c r="B22" s="13" t="s">
        <v>45</v>
      </c>
      <c r="C22" s="14">
        <v>53180.694600000003</v>
      </c>
      <c r="D22" s="44">
        <v>6.9999999999999999E-4</v>
      </c>
      <c r="E22" s="16">
        <f t="shared" ref="E22:E43" si="0">+(C22-C$7)/C$8</f>
        <v>-14694.097226051937</v>
      </c>
      <c r="F22" s="16">
        <f t="shared" ref="F22:F43" si="1">ROUND(2*E22,0)/2</f>
        <v>-14694</v>
      </c>
      <c r="G22" s="16">
        <f t="shared" ref="G22:G43" si="2">+C22-(C$7+F22*C$8)</f>
        <v>-3.5259999996924307E-2</v>
      </c>
      <c r="K22" s="16">
        <f t="shared" ref="K22:K43" si="3">+G22</f>
        <v>-3.5259999996924307E-2</v>
      </c>
      <c r="O22" s="16">
        <f t="shared" ref="O22:O43" ca="1" si="4">+C$11+C$12*$F22</f>
        <v>-3.397023347148731E-2</v>
      </c>
      <c r="Q22" s="43">
        <f t="shared" ref="Q22:Q43" si="5">+C22-15018.5</f>
        <v>38162.194600000003</v>
      </c>
    </row>
    <row r="23" spans="1:21" s="16" customFormat="1" ht="12.95" customHeight="1" x14ac:dyDescent="0.2">
      <c r="A23" s="12" t="s">
        <v>46</v>
      </c>
      <c r="B23" s="13" t="s">
        <v>45</v>
      </c>
      <c r="C23" s="14">
        <v>53184.685299999997</v>
      </c>
      <c r="D23" s="15">
        <v>5.9999999999999995E-4</v>
      </c>
      <c r="E23" s="16">
        <f t="shared" si="0"/>
        <v>-14683.093255390726</v>
      </c>
      <c r="F23" s="16">
        <f t="shared" si="1"/>
        <v>-14683</v>
      </c>
      <c r="G23" s="16">
        <f t="shared" si="2"/>
        <v>-3.3819999996921979E-2</v>
      </c>
      <c r="K23" s="16">
        <f t="shared" si="3"/>
        <v>-3.3819999996921979E-2</v>
      </c>
      <c r="O23" s="16">
        <f t="shared" ca="1" si="4"/>
        <v>-3.394807342441733E-2</v>
      </c>
      <c r="Q23" s="43">
        <f t="shared" si="5"/>
        <v>38166.185299999997</v>
      </c>
    </row>
    <row r="24" spans="1:21" s="16" customFormat="1" ht="12.95" customHeight="1" x14ac:dyDescent="0.2">
      <c r="A24" s="12" t="s">
        <v>46</v>
      </c>
      <c r="B24" s="13" t="s">
        <v>45</v>
      </c>
      <c r="C24" s="14">
        <v>53192.663699999997</v>
      </c>
      <c r="D24" s="15">
        <v>8.0000000000000004E-4</v>
      </c>
      <c r="E24" s="16">
        <f t="shared" si="0"/>
        <v>-14661.093586279161</v>
      </c>
      <c r="F24" s="16">
        <f t="shared" si="1"/>
        <v>-14661</v>
      </c>
      <c r="G24" s="16">
        <f t="shared" si="2"/>
        <v>-3.3940000001166482E-2</v>
      </c>
      <c r="K24" s="16">
        <f t="shared" si="3"/>
        <v>-3.3940000001166482E-2</v>
      </c>
      <c r="O24" s="16">
        <f t="shared" ca="1" si="4"/>
        <v>-3.3903753330277356E-2</v>
      </c>
      <c r="Q24" s="43">
        <f t="shared" si="5"/>
        <v>38174.163699999997</v>
      </c>
    </row>
    <row r="25" spans="1:21" s="16" customFormat="1" ht="12.95" customHeight="1" x14ac:dyDescent="0.2">
      <c r="A25" s="12" t="s">
        <v>46</v>
      </c>
      <c r="B25" s="13" t="s">
        <v>45</v>
      </c>
      <c r="C25" s="14">
        <v>53196.653400000003</v>
      </c>
      <c r="D25" s="15">
        <v>2.5000000000000001E-3</v>
      </c>
      <c r="E25" s="16">
        <f t="shared" si="0"/>
        <v>-14650.092373021549</v>
      </c>
      <c r="F25" s="16">
        <f t="shared" si="1"/>
        <v>-14650</v>
      </c>
      <c r="G25" s="16">
        <f t="shared" si="2"/>
        <v>-3.3499999997729901E-2</v>
      </c>
      <c r="K25" s="16">
        <f t="shared" si="3"/>
        <v>-3.3499999997729901E-2</v>
      </c>
      <c r="O25" s="16">
        <f t="shared" ca="1" si="4"/>
        <v>-3.3881593283207369E-2</v>
      </c>
      <c r="Q25" s="43">
        <f t="shared" si="5"/>
        <v>38178.153400000003</v>
      </c>
    </row>
    <row r="26" spans="1:21" s="16" customFormat="1" ht="12.95" customHeight="1" x14ac:dyDescent="0.2">
      <c r="A26" s="12" t="s">
        <v>46</v>
      </c>
      <c r="B26" s="13" t="s">
        <v>45</v>
      </c>
      <c r="C26" s="14">
        <v>53200.643700000001</v>
      </c>
      <c r="D26" s="15">
        <v>2.5000000000000001E-3</v>
      </c>
      <c r="E26" s="16">
        <f t="shared" si="0"/>
        <v>-14639.089505321783</v>
      </c>
      <c r="F26" s="16">
        <f t="shared" si="1"/>
        <v>-14639</v>
      </c>
      <c r="G26" s="16">
        <f t="shared" si="2"/>
        <v>-3.2459999994898681E-2</v>
      </c>
      <c r="K26" s="16">
        <f t="shared" si="3"/>
        <v>-3.2459999994898681E-2</v>
      </c>
      <c r="O26" s="16">
        <f t="shared" ca="1" si="4"/>
        <v>-3.3859433236137382E-2</v>
      </c>
      <c r="Q26" s="43">
        <f t="shared" si="5"/>
        <v>38182.143700000001</v>
      </c>
    </row>
    <row r="27" spans="1:21" s="16" customFormat="1" ht="12.95" customHeight="1" x14ac:dyDescent="0.2">
      <c r="A27" s="12" t="s">
        <v>46</v>
      </c>
      <c r="B27" s="13" t="s">
        <v>45</v>
      </c>
      <c r="C27" s="14">
        <v>53204.631500000003</v>
      </c>
      <c r="D27" s="15">
        <v>2.8E-3</v>
      </c>
      <c r="E27" s="16">
        <f t="shared" si="0"/>
        <v>-14628.093531131073</v>
      </c>
      <c r="F27" s="16">
        <f t="shared" si="1"/>
        <v>-14628</v>
      </c>
      <c r="G27" s="16">
        <f t="shared" si="2"/>
        <v>-3.3919999994395766E-2</v>
      </c>
      <c r="K27" s="16">
        <f t="shared" si="3"/>
        <v>-3.3919999994395766E-2</v>
      </c>
      <c r="O27" s="16">
        <f t="shared" ca="1" si="4"/>
        <v>-3.3837273189067395E-2</v>
      </c>
      <c r="Q27" s="43">
        <f t="shared" si="5"/>
        <v>38186.131500000003</v>
      </c>
    </row>
    <row r="28" spans="1:21" s="16" customFormat="1" ht="12.95" customHeight="1" x14ac:dyDescent="0.2">
      <c r="A28" s="12" t="s">
        <v>46</v>
      </c>
      <c r="B28" s="13" t="s">
        <v>45</v>
      </c>
      <c r="C28" s="14">
        <v>53220.587299999999</v>
      </c>
      <c r="D28" s="15">
        <v>3.0999999999999999E-3</v>
      </c>
      <c r="E28" s="16">
        <f t="shared" si="0"/>
        <v>-14584.096950311583</v>
      </c>
      <c r="F28" s="16">
        <f t="shared" si="1"/>
        <v>-14584</v>
      </c>
      <c r="G28" s="16">
        <f t="shared" si="2"/>
        <v>-3.515999999945052E-2</v>
      </c>
      <c r="K28" s="16">
        <f t="shared" si="3"/>
        <v>-3.515999999945052E-2</v>
      </c>
      <c r="O28" s="16">
        <f t="shared" ca="1" si="4"/>
        <v>-3.3748633000787454E-2</v>
      </c>
      <c r="Q28" s="43">
        <f t="shared" si="5"/>
        <v>38202.087299999999</v>
      </c>
    </row>
    <row r="29" spans="1:21" s="16" customFormat="1" ht="12.95" customHeight="1" x14ac:dyDescent="0.2">
      <c r="A29" s="12" t="s">
        <v>46</v>
      </c>
      <c r="B29" s="13" t="s">
        <v>45</v>
      </c>
      <c r="C29" s="14">
        <v>53240.536399999997</v>
      </c>
      <c r="D29" s="15">
        <v>3.0000000000000001E-3</v>
      </c>
      <c r="E29" s="16">
        <f t="shared" si="0"/>
        <v>-14529.089229581428</v>
      </c>
      <c r="F29" s="16">
        <f t="shared" si="1"/>
        <v>-14529</v>
      </c>
      <c r="G29" s="16">
        <f t="shared" si="2"/>
        <v>-3.2359999997424893E-2</v>
      </c>
      <c r="K29" s="16">
        <f t="shared" si="3"/>
        <v>-3.2359999997424893E-2</v>
      </c>
      <c r="O29" s="16">
        <f t="shared" ca="1" si="4"/>
        <v>-3.3637832765437518E-2</v>
      </c>
      <c r="Q29" s="43">
        <f t="shared" si="5"/>
        <v>38222.036399999997</v>
      </c>
    </row>
    <row r="30" spans="1:21" s="16" customFormat="1" ht="12.95" customHeight="1" x14ac:dyDescent="0.2">
      <c r="A30" s="12" t="s">
        <v>46</v>
      </c>
      <c r="B30" s="13" t="s">
        <v>45</v>
      </c>
      <c r="C30" s="14">
        <v>53252.502</v>
      </c>
      <c r="D30" s="15">
        <v>2.5000000000000001E-3</v>
      </c>
      <c r="E30" s="16">
        <f t="shared" si="0"/>
        <v>-14496.09524072133</v>
      </c>
      <c r="F30" s="16">
        <f t="shared" si="1"/>
        <v>-14496</v>
      </c>
      <c r="G30" s="16">
        <f t="shared" si="2"/>
        <v>-3.4540000000561122E-2</v>
      </c>
      <c r="K30" s="16">
        <f t="shared" si="3"/>
        <v>-3.4540000000561122E-2</v>
      </c>
      <c r="O30" s="16">
        <f t="shared" ca="1" si="4"/>
        <v>-3.3571352624227557E-2</v>
      </c>
      <c r="Q30" s="43">
        <f t="shared" si="5"/>
        <v>38234.002</v>
      </c>
    </row>
    <row r="31" spans="1:21" s="16" customFormat="1" ht="12.95" customHeight="1" x14ac:dyDescent="0.2">
      <c r="A31" s="12" t="s">
        <v>46</v>
      </c>
      <c r="B31" s="13" t="s">
        <v>45</v>
      </c>
      <c r="C31" s="14">
        <v>53270.635300000002</v>
      </c>
      <c r="D31" s="15">
        <v>3.3999999999999998E-3</v>
      </c>
      <c r="E31" s="16">
        <f t="shared" si="0"/>
        <v>-14446.094413500239</v>
      </c>
      <c r="F31" s="16">
        <f t="shared" si="1"/>
        <v>-14446</v>
      </c>
      <c r="G31" s="16">
        <f t="shared" si="2"/>
        <v>-3.4239999993587844E-2</v>
      </c>
      <c r="K31" s="16">
        <f t="shared" si="3"/>
        <v>-3.4239999993587844E-2</v>
      </c>
      <c r="O31" s="16">
        <f t="shared" ca="1" si="4"/>
        <v>-3.3470625137545798E-2</v>
      </c>
      <c r="Q31" s="43">
        <f t="shared" si="5"/>
        <v>38252.135300000002</v>
      </c>
    </row>
    <row r="32" spans="1:21" s="16" customFormat="1" ht="12.95" customHeight="1" x14ac:dyDescent="0.2">
      <c r="A32" s="12" t="s">
        <v>46</v>
      </c>
      <c r="B32" s="13" t="s">
        <v>45</v>
      </c>
      <c r="C32" s="14">
        <v>53938.660400000001</v>
      </c>
      <c r="D32" s="15">
        <v>2E-3</v>
      </c>
      <c r="E32" s="16">
        <f t="shared" si="0"/>
        <v>-12604.079578668719</v>
      </c>
      <c r="F32" s="16">
        <f t="shared" si="1"/>
        <v>-12604</v>
      </c>
      <c r="G32" s="16">
        <f t="shared" si="2"/>
        <v>-2.8859999998530839E-2</v>
      </c>
      <c r="K32" s="16">
        <f t="shared" si="3"/>
        <v>-2.8859999998530839E-2</v>
      </c>
      <c r="O32" s="16">
        <f t="shared" ca="1" si="4"/>
        <v>-2.9759824528189881E-2</v>
      </c>
      <c r="Q32" s="43">
        <f t="shared" si="5"/>
        <v>38920.160400000001</v>
      </c>
    </row>
    <row r="33" spans="1:17" s="16" customFormat="1" ht="12.95" customHeight="1" x14ac:dyDescent="0.2">
      <c r="A33" s="12" t="s">
        <v>46</v>
      </c>
      <c r="B33" s="13" t="s">
        <v>45</v>
      </c>
      <c r="C33" s="14">
        <v>53942.647199999999</v>
      </c>
      <c r="D33" s="15">
        <v>2.3E-3</v>
      </c>
      <c r="E33" s="16">
        <f t="shared" si="0"/>
        <v>-12593.086361881649</v>
      </c>
      <c r="F33" s="16">
        <f t="shared" si="1"/>
        <v>-12593</v>
      </c>
      <c r="G33" s="16">
        <f t="shared" si="2"/>
        <v>-3.132000000186963E-2</v>
      </c>
      <c r="K33" s="16">
        <f t="shared" si="3"/>
        <v>-3.132000000186963E-2</v>
      </c>
      <c r="O33" s="16">
        <f t="shared" ca="1" si="4"/>
        <v>-2.9737664481119898E-2</v>
      </c>
      <c r="Q33" s="43">
        <f t="shared" si="5"/>
        <v>38924.147199999999</v>
      </c>
    </row>
    <row r="34" spans="1:17" s="16" customFormat="1" ht="12.95" customHeight="1" x14ac:dyDescent="0.2">
      <c r="A34" s="12" t="s">
        <v>46</v>
      </c>
      <c r="B34" s="13" t="s">
        <v>45</v>
      </c>
      <c r="C34" s="14">
        <v>53950.628299999997</v>
      </c>
      <c r="D34" s="15">
        <v>2.5999999999999999E-3</v>
      </c>
      <c r="E34" s="16">
        <f t="shared" si="0"/>
        <v>-12571.079247780293</v>
      </c>
      <c r="F34" s="16">
        <f t="shared" si="1"/>
        <v>-12571</v>
      </c>
      <c r="G34" s="16">
        <f t="shared" si="2"/>
        <v>-2.8740000001562294E-2</v>
      </c>
      <c r="K34" s="16">
        <f t="shared" si="3"/>
        <v>-2.8740000001562294E-2</v>
      </c>
      <c r="O34" s="16">
        <f t="shared" ca="1" si="4"/>
        <v>-2.9693344386979924E-2</v>
      </c>
      <c r="Q34" s="43">
        <f t="shared" si="5"/>
        <v>38932.128299999997</v>
      </c>
    </row>
    <row r="35" spans="1:17" s="16" customFormat="1" ht="12.95" customHeight="1" x14ac:dyDescent="0.2">
      <c r="A35" s="12" t="s">
        <v>46</v>
      </c>
      <c r="B35" s="13" t="s">
        <v>45</v>
      </c>
      <c r="C35" s="14">
        <v>53970.573700000001</v>
      </c>
      <c r="D35" s="15">
        <v>3.0999999999999999E-3</v>
      </c>
      <c r="E35" s="16">
        <f t="shared" si="0"/>
        <v>-12516.081729443549</v>
      </c>
      <c r="F35" s="16">
        <f t="shared" si="1"/>
        <v>-12516</v>
      </c>
      <c r="G35" s="16">
        <f t="shared" si="2"/>
        <v>-2.9640000000654254E-2</v>
      </c>
      <c r="K35" s="16">
        <f t="shared" si="3"/>
        <v>-2.9640000000654254E-2</v>
      </c>
      <c r="O35" s="16">
        <f t="shared" ca="1" si="4"/>
        <v>-2.9582544151629992E-2</v>
      </c>
      <c r="Q35" s="43">
        <f t="shared" si="5"/>
        <v>38952.073700000001</v>
      </c>
    </row>
    <row r="36" spans="1:17" s="16" customFormat="1" ht="12.95" customHeight="1" x14ac:dyDescent="0.2">
      <c r="A36" s="12" t="s">
        <v>46</v>
      </c>
      <c r="B36" s="13" t="s">
        <v>45</v>
      </c>
      <c r="C36" s="14">
        <v>54001.399400000002</v>
      </c>
      <c r="D36" s="15">
        <v>2.3999999999999998E-3</v>
      </c>
      <c r="E36" s="16">
        <f t="shared" si="0"/>
        <v>-12431.082832404996</v>
      </c>
      <c r="F36" s="16">
        <f t="shared" si="1"/>
        <v>-12431</v>
      </c>
      <c r="G36" s="16">
        <f t="shared" si="2"/>
        <v>-3.0039999997825362E-2</v>
      </c>
      <c r="K36" s="16">
        <f t="shared" si="3"/>
        <v>-3.0039999997825362E-2</v>
      </c>
      <c r="O36" s="16">
        <f t="shared" ca="1" si="4"/>
        <v>-2.9411307424271005E-2</v>
      </c>
      <c r="Q36" s="43">
        <f t="shared" si="5"/>
        <v>38982.899400000002</v>
      </c>
    </row>
    <row r="37" spans="1:17" s="16" customFormat="1" ht="12.95" customHeight="1" x14ac:dyDescent="0.2">
      <c r="A37" s="12" t="s">
        <v>46</v>
      </c>
      <c r="B37" s="13" t="s">
        <v>45</v>
      </c>
      <c r="C37" s="14">
        <v>54022.433900000004</v>
      </c>
      <c r="D37" s="15">
        <v>3.0000000000000001E-3</v>
      </c>
      <c r="E37" s="16">
        <f t="shared" si="0"/>
        <v>-12373.082225776194</v>
      </c>
      <c r="F37" s="16">
        <f t="shared" si="1"/>
        <v>-12373</v>
      </c>
      <c r="G37" s="16">
        <f t="shared" si="2"/>
        <v>-2.9819999996107072E-2</v>
      </c>
      <c r="K37" s="16">
        <f t="shared" si="3"/>
        <v>-2.9819999996107072E-2</v>
      </c>
      <c r="O37" s="16">
        <f t="shared" ca="1" si="4"/>
        <v>-2.9294463539720168E-2</v>
      </c>
      <c r="Q37" s="43">
        <f t="shared" si="5"/>
        <v>39003.933900000004</v>
      </c>
    </row>
    <row r="38" spans="1:17" s="16" customFormat="1" ht="12.95" customHeight="1" x14ac:dyDescent="0.2">
      <c r="A38" s="12" t="s">
        <v>46</v>
      </c>
      <c r="B38" s="13" t="s">
        <v>45</v>
      </c>
      <c r="C38" s="14">
        <v>54050.3609</v>
      </c>
      <c r="D38" s="15">
        <v>2E-3</v>
      </c>
      <c r="E38" s="16">
        <f t="shared" si="0"/>
        <v>-12296.076214636294</v>
      </c>
      <c r="F38" s="16">
        <f t="shared" si="1"/>
        <v>-12296</v>
      </c>
      <c r="G38" s="16">
        <f t="shared" si="2"/>
        <v>-2.76400000002468E-2</v>
      </c>
      <c r="K38" s="16">
        <f t="shared" si="3"/>
        <v>-2.76400000002468E-2</v>
      </c>
      <c r="O38" s="16">
        <f t="shared" ca="1" si="4"/>
        <v>-2.9139343210230262E-2</v>
      </c>
      <c r="Q38" s="43">
        <f t="shared" si="5"/>
        <v>39031.8609</v>
      </c>
    </row>
    <row r="39" spans="1:17" s="16" customFormat="1" ht="12.95" customHeight="1" x14ac:dyDescent="0.2">
      <c r="A39" s="12" t="s">
        <v>46</v>
      </c>
      <c r="B39" s="13" t="s">
        <v>45</v>
      </c>
      <c r="C39" s="14">
        <v>59839.895700000001</v>
      </c>
      <c r="D39" s="15">
        <v>1E-4</v>
      </c>
      <c r="E39" s="16">
        <f t="shared" si="0"/>
        <v>3668.0080516186044</v>
      </c>
      <c r="F39" s="16">
        <f t="shared" si="1"/>
        <v>3668</v>
      </c>
      <c r="G39" s="16">
        <f t="shared" si="2"/>
        <v>2.9200000062701292E-3</v>
      </c>
      <c r="K39" s="16">
        <f t="shared" si="3"/>
        <v>2.9200000062701292E-3</v>
      </c>
      <c r="O39" s="16">
        <f t="shared" ca="1" si="4"/>
        <v>3.0209287375210303E-3</v>
      </c>
      <c r="Q39" s="43">
        <f t="shared" si="5"/>
        <v>44821.395700000001</v>
      </c>
    </row>
    <row r="40" spans="1:17" s="16" customFormat="1" ht="12.95" customHeight="1" x14ac:dyDescent="0.2">
      <c r="A40" s="12" t="s">
        <v>46</v>
      </c>
      <c r="B40" s="13" t="s">
        <v>45</v>
      </c>
      <c r="C40" s="14">
        <v>59841.708500000001</v>
      </c>
      <c r="D40" s="15">
        <v>1E-4</v>
      </c>
      <c r="E40" s="16">
        <f t="shared" si="0"/>
        <v>3673.0066729167893</v>
      </c>
      <c r="F40" s="16">
        <f t="shared" si="1"/>
        <v>3673</v>
      </c>
      <c r="G40" s="16">
        <f t="shared" si="2"/>
        <v>2.4200000043492764E-3</v>
      </c>
      <c r="K40" s="16">
        <f t="shared" si="3"/>
        <v>2.4200000043492764E-3</v>
      </c>
      <c r="O40" s="16">
        <f t="shared" ca="1" si="4"/>
        <v>3.0310014861892054E-3</v>
      </c>
      <c r="Q40" s="43">
        <f t="shared" si="5"/>
        <v>44823.208500000001</v>
      </c>
    </row>
    <row r="41" spans="1:17" s="16" customFormat="1" ht="12.95" customHeight="1" x14ac:dyDescent="0.2">
      <c r="A41" s="12" t="s">
        <v>46</v>
      </c>
      <c r="B41" s="13" t="s">
        <v>45</v>
      </c>
      <c r="C41" s="14">
        <v>59846.785300000003</v>
      </c>
      <c r="D41" s="15">
        <v>1E-4</v>
      </c>
      <c r="E41" s="16">
        <f t="shared" si="0"/>
        <v>3687.0054596591995</v>
      </c>
      <c r="F41" s="16">
        <f t="shared" si="1"/>
        <v>3687</v>
      </c>
      <c r="G41" s="16">
        <f t="shared" si="2"/>
        <v>1.9800000081886537E-3</v>
      </c>
      <c r="K41" s="16">
        <f t="shared" si="3"/>
        <v>1.9800000081886537E-3</v>
      </c>
      <c r="O41" s="16">
        <f t="shared" ca="1" si="4"/>
        <v>3.059205182460098E-3</v>
      </c>
      <c r="Q41" s="43">
        <f t="shared" si="5"/>
        <v>44828.285300000003</v>
      </c>
    </row>
    <row r="42" spans="1:17" s="16" customFormat="1" ht="12.95" customHeight="1" x14ac:dyDescent="0.2">
      <c r="A42" s="12" t="s">
        <v>46</v>
      </c>
      <c r="B42" s="13" t="s">
        <v>45</v>
      </c>
      <c r="C42" s="14">
        <v>59848.598899999997</v>
      </c>
      <c r="D42" s="15">
        <v>2.0000000000000001E-4</v>
      </c>
      <c r="E42" s="16">
        <f t="shared" si="0"/>
        <v>3692.006286880272</v>
      </c>
      <c r="F42" s="16">
        <f t="shared" si="1"/>
        <v>3692</v>
      </c>
      <c r="G42" s="16">
        <f t="shared" si="2"/>
        <v>2.2800000006100163E-3</v>
      </c>
      <c r="K42" s="16">
        <f t="shared" si="3"/>
        <v>2.2800000006100163E-3</v>
      </c>
      <c r="O42" s="16">
        <f t="shared" ca="1" si="4"/>
        <v>3.069277931128273E-3</v>
      </c>
      <c r="Q42" s="43">
        <f t="shared" si="5"/>
        <v>44830.098899999997</v>
      </c>
    </row>
    <row r="43" spans="1:17" s="16" customFormat="1" ht="12.95" customHeight="1" x14ac:dyDescent="0.2">
      <c r="A43" s="12" t="s">
        <v>46</v>
      </c>
      <c r="B43" s="13" t="s">
        <v>45</v>
      </c>
      <c r="C43" s="14">
        <v>59849.686699999998</v>
      </c>
      <c r="D43" s="15">
        <v>2.0000000000000001E-4</v>
      </c>
      <c r="E43" s="16">
        <f t="shared" si="0"/>
        <v>3695.0057905476219</v>
      </c>
      <c r="F43" s="16">
        <f t="shared" si="1"/>
        <v>3695</v>
      </c>
      <c r="G43" s="16">
        <f t="shared" si="2"/>
        <v>2.0999999978812411E-3</v>
      </c>
      <c r="K43" s="16">
        <f t="shared" si="3"/>
        <v>2.0999999978812411E-3</v>
      </c>
      <c r="O43" s="16">
        <f t="shared" ca="1" si="4"/>
        <v>3.0753215803291786E-3</v>
      </c>
      <c r="Q43" s="43">
        <f t="shared" si="5"/>
        <v>44831.186699999998</v>
      </c>
    </row>
    <row r="44" spans="1:17" s="16" customFormat="1" ht="12.95" customHeight="1" x14ac:dyDescent="0.2">
      <c r="C44" s="42"/>
      <c r="D44" s="42"/>
    </row>
    <row r="45" spans="1:17" s="16" customFormat="1" ht="12.95" customHeight="1" x14ac:dyDescent="0.2">
      <c r="C45" s="42"/>
      <c r="D45" s="42"/>
    </row>
    <row r="46" spans="1:17" s="16" customFormat="1" ht="12.95" customHeight="1" x14ac:dyDescent="0.2">
      <c r="C46" s="42"/>
      <c r="D46" s="42"/>
    </row>
    <row r="47" spans="1:17" s="16" customFormat="1" ht="12.95" customHeight="1" x14ac:dyDescent="0.2">
      <c r="C47" s="42"/>
      <c r="D47" s="42"/>
    </row>
    <row r="48" spans="1:17" s="16" customFormat="1" ht="12.95" customHeight="1" x14ac:dyDescent="0.2">
      <c r="C48" s="42"/>
      <c r="D48" s="42"/>
    </row>
    <row r="49" spans="3:4" s="16" customFormat="1" ht="12.95" customHeight="1" x14ac:dyDescent="0.2">
      <c r="C49" s="42"/>
      <c r="D49" s="42"/>
    </row>
    <row r="50" spans="3:4" s="16" customFormat="1" ht="12.95" customHeight="1" x14ac:dyDescent="0.2">
      <c r="C50" s="42"/>
      <c r="D50" s="42"/>
    </row>
    <row r="51" spans="3:4" s="16" customFormat="1" ht="12.95" customHeight="1" x14ac:dyDescent="0.2">
      <c r="C51" s="42"/>
      <c r="D51" s="42"/>
    </row>
    <row r="52" spans="3:4" s="16" customFormat="1" ht="12.95" customHeight="1" x14ac:dyDescent="0.2">
      <c r="C52" s="42"/>
      <c r="D52" s="42"/>
    </row>
    <row r="53" spans="3:4" s="16" customFormat="1" ht="12.95" customHeight="1" x14ac:dyDescent="0.2">
      <c r="C53" s="42"/>
      <c r="D53" s="42"/>
    </row>
    <row r="54" spans="3:4" s="16" customFormat="1" ht="12.95" customHeight="1" x14ac:dyDescent="0.2">
      <c r="C54" s="42"/>
      <c r="D54" s="42"/>
    </row>
    <row r="55" spans="3:4" s="16" customFormat="1" ht="12.95" customHeight="1" x14ac:dyDescent="0.2">
      <c r="C55" s="42"/>
      <c r="D55" s="42"/>
    </row>
    <row r="56" spans="3:4" s="16" customFormat="1" ht="12.95" customHeight="1" x14ac:dyDescent="0.2">
      <c r="C56" s="42"/>
      <c r="D56" s="42"/>
    </row>
    <row r="57" spans="3:4" s="16" customFormat="1" ht="12.95" customHeight="1" x14ac:dyDescent="0.2">
      <c r="C57" s="42"/>
      <c r="D57" s="42"/>
    </row>
    <row r="58" spans="3:4" s="16" customFormat="1" ht="12.95" customHeight="1" x14ac:dyDescent="0.2">
      <c r="C58" s="42"/>
      <c r="D58" s="42"/>
    </row>
    <row r="59" spans="3:4" s="16" customFormat="1" ht="12.95" customHeight="1" x14ac:dyDescent="0.2">
      <c r="C59" s="42"/>
      <c r="D59" s="42"/>
    </row>
    <row r="60" spans="3:4" s="16" customFormat="1" ht="12.95" customHeight="1" x14ac:dyDescent="0.2">
      <c r="C60" s="42"/>
      <c r="D60" s="42"/>
    </row>
    <row r="61" spans="3:4" s="16" customFormat="1" ht="12.95" customHeight="1" x14ac:dyDescent="0.2">
      <c r="C61" s="42"/>
      <c r="D61" s="42"/>
    </row>
    <row r="62" spans="3:4" s="16" customFormat="1" ht="12.95" customHeight="1" x14ac:dyDescent="0.2">
      <c r="C62" s="42"/>
      <c r="D62" s="42"/>
    </row>
    <row r="63" spans="3:4" s="16" customFormat="1" ht="12.95" customHeight="1" x14ac:dyDescent="0.2">
      <c r="C63" s="42"/>
      <c r="D63" s="42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2024-03-01T05:46:15Z</dcterms:modified>
</cp:coreProperties>
</file>