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98DF7B5-09E6-4F81-BAEA-D162F52684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D9" i="1"/>
  <c r="C9" i="1"/>
  <c r="E25" i="1"/>
  <c r="F25" i="1"/>
  <c r="E27" i="1"/>
  <c r="F27" i="1"/>
  <c r="G27" i="1"/>
  <c r="K27" i="1"/>
  <c r="Q31" i="1"/>
  <c r="E21" i="1"/>
  <c r="F21" i="1"/>
  <c r="Q26" i="1"/>
  <c r="Q27" i="1"/>
  <c r="Q28" i="1"/>
  <c r="Q29" i="1"/>
  <c r="Q30" i="1"/>
  <c r="Q23" i="1"/>
  <c r="Q24" i="1"/>
  <c r="F16" i="1"/>
  <c r="C7" i="1"/>
  <c r="E32" i="1"/>
  <c r="F32" i="1"/>
  <c r="C8" i="1"/>
  <c r="C17" i="1"/>
  <c r="Q21" i="1"/>
  <c r="Q22" i="1"/>
  <c r="Q25" i="1"/>
  <c r="G21" i="1"/>
  <c r="K21" i="1"/>
  <c r="E30" i="1"/>
  <c r="F30" i="1"/>
  <c r="E22" i="1"/>
  <c r="F22" i="1"/>
  <c r="G22" i="1"/>
  <c r="E29" i="1"/>
  <c r="F29" i="1"/>
  <c r="G29" i="1"/>
  <c r="K29" i="1"/>
  <c r="E24" i="1"/>
  <c r="F24" i="1"/>
  <c r="G24" i="1"/>
  <c r="K24" i="1"/>
  <c r="E26" i="1"/>
  <c r="F26" i="1"/>
  <c r="G26" i="1"/>
  <c r="K26" i="1"/>
  <c r="G31" i="1"/>
  <c r="K31" i="1"/>
  <c r="G32" i="1"/>
  <c r="K32" i="1"/>
  <c r="G25" i="1"/>
  <c r="K25" i="1"/>
  <c r="E23" i="1"/>
  <c r="F23" i="1"/>
  <c r="G23" i="1"/>
  <c r="K23" i="1"/>
  <c r="G30" i="1"/>
  <c r="K30" i="1"/>
  <c r="E28" i="1"/>
  <c r="F28" i="1"/>
  <c r="G28" i="1"/>
  <c r="K28" i="1"/>
  <c r="E31" i="1"/>
  <c r="F31" i="1"/>
  <c r="K22" i="1"/>
  <c r="C11" i="1"/>
  <c r="C12" i="1"/>
  <c r="C16" i="1" l="1"/>
  <c r="D18" i="1" s="1"/>
  <c r="O28" i="1"/>
  <c r="C15" i="1"/>
  <c r="O27" i="1"/>
  <c r="O30" i="1"/>
  <c r="O32" i="1"/>
  <c r="O21" i="1"/>
  <c r="O24" i="1"/>
  <c r="O25" i="1"/>
  <c r="O29" i="1"/>
  <c r="O23" i="1"/>
  <c r="O31" i="1"/>
  <c r="O26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<sst xmlns="http://schemas.openxmlformats.org/spreadsheetml/2006/main" count="67" uniqueCount="53">
  <si>
    <t>V</t>
  </si>
  <si>
    <t>VSB-64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</si>
  <si>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</si>
  <si>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</si>
  <si>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</si>
  <si>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</si>
  <si>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</si>
  <si>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</si>
  <si>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</si>
  <si>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</si>
  <si>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</si>
  <si>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</si>
  <si>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</si>
  <si>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</si>
  <si>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</si>
  <si>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</si>
  <si>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</si>
  <si>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</si>
  <si>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</si>
  <si>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</si>
  <si>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</si>
  <si>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</si>
  <si>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</si>
  <si>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</si>
  <si>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</si>
  <si>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</si>
  <si>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</si>
  <si>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</si>
  <si>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Dvorak?</t>
  </si>
  <si>
    <t># of data points:</t>
  </si>
  <si>
    <t>PU Peg / GSC 01142-00259</t>
  </si>
  <si>
    <t>EB</t>
  </si>
  <si>
    <t>IBVS 4702</t>
  </si>
  <si>
    <t>IBVS 5929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</si>
  <si>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</si>
  <si>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</si>
  <si>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</si>
  <si>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</si>
  <si>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</si>
  <si>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</si>
  <si>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</si>
  <si>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</si>
  <si>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</si>
  <si>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II</t>
  </si>
  <si>
    <t>OEJV 0160</t>
  </si>
  <si>
    <t>I</t>
  </si>
  <si>
    <t>IBVS 6114</t>
  </si>
  <si>
    <t>OEJV 0179</t>
  </si>
  <si>
    <t>pg</t>
  </si>
  <si>
    <t>vis</t>
  </si>
  <si>
    <t>PE</t>
  </si>
  <si>
    <t>CCD</t>
  </si>
  <si>
    <t>Confirmed by ToMcat 2017-12-03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</si>
</sst>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Border="1" applyAlignment="1">
      <alignment horizontal="center"/>
    </xf>
    <xf numFmtId="172" fontId="31" fillId="0" borderId="0" xfId="41" applyNumberFormat="1" applyFont="1" applyFill="1" applyBorder="1" applyAlignment="1" applyProtection="1">
      <alignment horizontal="left" vertical="top"/>
    </xf>
    <xf numFmtId="0" fontId="31" fillId="0" borderId="0" xfId="41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Peg - O-C Diagr.</a:t>
            </a:r>
          </a:p>
        </c:rich>
      </c:tx>
      <c:layout>
        <c:manualLayout>
          <c:xMode val="edge"/>
          <c:yMode val="edge"/>
          <c:x val="0.3842665808982651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14769252958613219"/>
          <c:w val="0.8199703485266970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6-4606-84EA-B6F5568A6D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6-4606-84EA-B6F5568A6D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6-4606-84EA-B6F5568A6D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1.918899999873247E-2</c:v>
                </c:pt>
                <c:pt idx="2">
                  <c:v>1.7743999997037463E-2</c:v>
                </c:pt>
                <c:pt idx="3">
                  <c:v>2.8363999997964129E-2</c:v>
                </c:pt>
                <c:pt idx="4">
                  <c:v>2.7937000006204471E-2</c:v>
                </c:pt>
                <c:pt idx="5">
                  <c:v>4.3685999997251201E-2</c:v>
                </c:pt>
                <c:pt idx="6">
                  <c:v>5.0560000003315508E-2</c:v>
                </c:pt>
                <c:pt idx="7">
                  <c:v>3.7001000004238449E-2</c:v>
                </c:pt>
                <c:pt idx="8">
                  <c:v>3.1737999997858424E-2</c:v>
                </c:pt>
                <c:pt idx="9">
                  <c:v>4.1549000001396053E-2</c:v>
                </c:pt>
                <c:pt idx="10">
                  <c:v>3.9286000006541144E-2</c:v>
                </c:pt>
                <c:pt idx="11">
                  <c:v>7.162600000447128E-2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F6-4606-84EA-B6F5568A6D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F6-4606-84EA-B6F5568A6D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F6-4606-84EA-B6F5568A6D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1E-4</c:v>
                  </c:pt>
                  <c:pt idx="3">
                    <c:v>2E-3</c:v>
                  </c:pt>
                  <c:pt idx="4">
                    <c:v>9.2000000000000003E-4</c:v>
                  </c:pt>
                  <c:pt idx="5">
                    <c:v>6.4999999999999997E-4</c:v>
                  </c:pt>
                  <c:pt idx="6">
                    <c:v>1.8E-3</c:v>
                  </c:pt>
                  <c:pt idx="7">
                    <c:v>1.5900000000000001E-3</c:v>
                  </c:pt>
                  <c:pt idx="8">
                    <c:v>1.2700000000000001E-3</c:v>
                  </c:pt>
                  <c:pt idx="9">
                    <c:v>1.1299999999999999E-3</c:v>
                  </c:pt>
                  <c:pt idx="10">
                    <c:v>2.7000000000000001E-3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F6-4606-84EA-B6F5568A6D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7666.5</c:v>
                </c:pt>
                <c:pt idx="2">
                  <c:v>8469</c:v>
                </c:pt>
                <c:pt idx="3">
                  <c:v>8469</c:v>
                </c:pt>
                <c:pt idx="4">
                  <c:v>8524.5</c:v>
                </c:pt>
                <c:pt idx="5">
                  <c:v>8911</c:v>
                </c:pt>
                <c:pt idx="6">
                  <c:v>9310</c:v>
                </c:pt>
                <c:pt idx="7">
                  <c:v>9328.5</c:v>
                </c:pt>
                <c:pt idx="8">
                  <c:v>9383</c:v>
                </c:pt>
                <c:pt idx="9">
                  <c:v>9726.5</c:v>
                </c:pt>
                <c:pt idx="10">
                  <c:v>10556</c:v>
                </c:pt>
                <c:pt idx="11">
                  <c:v>10921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-8.1716251404401016E-2</c:v>
                </c:pt>
                <c:pt idx="1">
                  <c:v>1.7275495748369674E-2</c:v>
                </c:pt>
                <c:pt idx="2">
                  <c:v>2.7637574544443308E-2</c:v>
                </c:pt>
                <c:pt idx="3">
                  <c:v>2.7637574544443308E-2</c:v>
                </c:pt>
                <c:pt idx="4">
                  <c:v>2.8354204292956806E-2</c:v>
                </c:pt>
                <c:pt idx="5">
                  <c:v>3.3344788037109399E-2</c:v>
                </c:pt>
                <c:pt idx="6">
                  <c:v>3.8496774877774045E-2</c:v>
                </c:pt>
                <c:pt idx="7">
                  <c:v>3.8735651460611892E-2</c:v>
                </c:pt>
                <c:pt idx="8">
                  <c:v>3.9439368961404431E-2</c:v>
                </c:pt>
                <c:pt idx="9">
                  <c:v>4.3874726053555566E-2</c:v>
                </c:pt>
                <c:pt idx="10">
                  <c:v>5.4585435538095237E-2</c:v>
                </c:pt>
                <c:pt idx="11">
                  <c:v>5.9298405956247094E-2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F6-4606-84EA-B6F5568A6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4872"/>
        <c:axId val="1"/>
      </c:scatterChart>
      <c:valAx>
        <c:axId val="71395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496368740594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98049165942003"/>
          <c:y val="0.92000129214617399"/>
          <c:w val="0.618759931861769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BB27B4-620E-600B-27DB-A979D16B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s="13" customFormat="1" ht="12.95" customHeight="1" x14ac:dyDescent="0.2">
      <c r="A2" s="13" t="s">
        <v>24</v>
      </c>
      <c r="B2" s="14" t="s">
        <v>31</v>
      </c>
    </row>
    <row r="3" spans="1:6" s="13" customFormat="1" ht="12.95" customHeight="1" x14ac:dyDescent="0.2"/>
    <row r="4" spans="1:6" s="13" customFormat="1" ht="12.95" customHeight="1" thickTop="1" thickBot="1" x14ac:dyDescent="0.25">
      <c r="A4" s="15" t="s">
        <v>32</v>
      </c>
      <c r="C4" s="16">
        <v>48500.050479999998</v>
      </c>
      <c r="D4" s="17">
        <v>0.86201399999999995</v>
      </c>
    </row>
    <row r="5" spans="1:6" s="13" customFormat="1" ht="12.95" customHeight="1" thickTop="1" x14ac:dyDescent="0.2">
      <c r="A5" s="18" t="s">
        <v>34</v>
      </c>
      <c r="C5" s="19">
        <v>-9.5</v>
      </c>
      <c r="D5" s="13" t="s">
        <v>35</v>
      </c>
    </row>
    <row r="6" spans="1:6" s="13" customFormat="1" ht="12.95" customHeight="1" x14ac:dyDescent="0.2">
      <c r="A6" s="15" t="s">
        <v>2</v>
      </c>
    </row>
    <row r="7" spans="1:6" s="13" customFormat="1" ht="12.95" customHeight="1" x14ac:dyDescent="0.2">
      <c r="A7" s="13" t="s">
        <v>3</v>
      </c>
      <c r="C7" s="13">
        <f>+C4</f>
        <v>48500.050479999998</v>
      </c>
    </row>
    <row r="8" spans="1:6" s="13" customFormat="1" ht="12.95" customHeight="1" x14ac:dyDescent="0.2">
      <c r="A8" s="13" t="s">
        <v>4</v>
      </c>
      <c r="C8" s="13">
        <f>+D4</f>
        <v>0.86201399999999995</v>
      </c>
      <c r="D8" s="13" t="s">
        <v>52</v>
      </c>
    </row>
    <row r="9" spans="1:6" s="13" customFormat="1" ht="12.95" customHeight="1" x14ac:dyDescent="0.2">
      <c r="A9" s="20" t="s">
        <v>41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3" customFormat="1" ht="12.95" customHeight="1" thickBot="1" x14ac:dyDescent="0.25">
      <c r="C10" s="24" t="s">
        <v>20</v>
      </c>
      <c r="D10" s="24" t="s">
        <v>21</v>
      </c>
    </row>
    <row r="11" spans="1:6" s="13" customFormat="1" ht="12.95" customHeight="1" x14ac:dyDescent="0.2">
      <c r="A11" s="13" t="s">
        <v>16</v>
      </c>
      <c r="C11" s="23">
        <f ca="1">INTERCEPT(INDIRECT($D$9):G992,INDIRECT($C$9):F992)</f>
        <v>-8.1716251404401016E-2</v>
      </c>
      <c r="D11" s="25"/>
    </row>
    <row r="12" spans="1:6" s="13" customFormat="1" ht="12.95" customHeight="1" x14ac:dyDescent="0.2">
      <c r="A12" s="13" t="s">
        <v>17</v>
      </c>
      <c r="C12" s="23">
        <f ca="1">SLOPE(INDIRECT($D$9):G992,INDIRECT($C$9):F992)</f>
        <v>1.2912247720964024E-5</v>
      </c>
      <c r="D12" s="25"/>
    </row>
    <row r="13" spans="1:6" s="13" customFormat="1" ht="12.95" customHeight="1" x14ac:dyDescent="0.2">
      <c r="A13" s="13" t="s">
        <v>19</v>
      </c>
      <c r="C13" s="25" t="s">
        <v>14</v>
      </c>
    </row>
    <row r="14" spans="1:6" s="13" customFormat="1" ht="12.95" customHeight="1" x14ac:dyDescent="0.2"/>
    <row r="15" spans="1:6" s="13" customFormat="1" ht="12.95" customHeight="1" x14ac:dyDescent="0.2">
      <c r="A15" s="26" t="s">
        <v>18</v>
      </c>
      <c r="C15" s="27">
        <f ca="1">(C7+C11)+(C8+C12)*INT(MAX(F21:F3533))</f>
        <v>57914.164672405954</v>
      </c>
      <c r="E15" s="28" t="s">
        <v>36</v>
      </c>
      <c r="F15" s="19">
        <v>0.5</v>
      </c>
    </row>
    <row r="16" spans="1:6" s="13" customFormat="1" ht="12.95" customHeight="1" x14ac:dyDescent="0.2">
      <c r="A16" s="15" t="s">
        <v>5</v>
      </c>
      <c r="C16" s="29">
        <f ca="1">+C8+C12</f>
        <v>0.86202691224772088</v>
      </c>
      <c r="E16" s="28" t="s">
        <v>37</v>
      </c>
      <c r="F16" s="30">
        <f ca="1">NOW()+15018.5+$C$5/24</f>
        <v>60371.771973032402</v>
      </c>
    </row>
    <row r="17" spans="1:17" s="13" customFormat="1" ht="12.95" customHeight="1" thickBot="1" x14ac:dyDescent="0.25">
      <c r="A17" s="28" t="s">
        <v>29</v>
      </c>
      <c r="C17" s="13">
        <f>COUNT(C21:C2191)</f>
        <v>12</v>
      </c>
      <c r="E17" s="28" t="s">
        <v>38</v>
      </c>
      <c r="F17" s="30">
        <f ca="1">ROUND(2*(F16-$C$7)/$C$8,0)/2+F15</f>
        <v>13772.5</v>
      </c>
    </row>
    <row r="18" spans="1:17" s="13" customFormat="1" ht="12.95" customHeight="1" thickTop="1" thickBot="1" x14ac:dyDescent="0.25">
      <c r="A18" s="15" t="s">
        <v>6</v>
      </c>
      <c r="C18" s="16">
        <f ca="1">+C15</f>
        <v>57914.164672405954</v>
      </c>
      <c r="D18" s="17">
        <f ca="1">+C16</f>
        <v>0.86202691224772088</v>
      </c>
      <c r="E18" s="28" t="s">
        <v>39</v>
      </c>
      <c r="F18" s="23">
        <f ca="1">ROUND(2*(F16-$C$15)/$C$16,0)/2+F15</f>
        <v>2851.5</v>
      </c>
    </row>
    <row r="19" spans="1:17" s="13" customFormat="1" ht="12.95" customHeight="1" thickTop="1" x14ac:dyDescent="0.2">
      <c r="E19" s="28" t="s">
        <v>40</v>
      </c>
      <c r="F19" s="31">
        <f ca="1">+$C$15+$C$16*F18-15018.5-$C$5/24</f>
        <v>45354.130246013665</v>
      </c>
    </row>
    <row r="20" spans="1:17" s="13" customFormat="1" ht="12.95" customHeight="1" thickBot="1" x14ac:dyDescent="0.25">
      <c r="A20" s="24" t="s">
        <v>7</v>
      </c>
      <c r="B20" s="24" t="s">
        <v>8</v>
      </c>
      <c r="C20" s="24" t="s">
        <v>9</v>
      </c>
      <c r="D20" s="24" t="s">
        <v>13</v>
      </c>
      <c r="E20" s="24" t="s">
        <v>10</v>
      </c>
      <c r="F20" s="24" t="s">
        <v>11</v>
      </c>
      <c r="G20" s="24" t="s">
        <v>12</v>
      </c>
      <c r="H20" s="32" t="s">
        <v>48</v>
      </c>
      <c r="I20" s="32" t="s">
        <v>49</v>
      </c>
      <c r="J20" s="32" t="s">
        <v>50</v>
      </c>
      <c r="K20" s="32" t="s">
        <v>51</v>
      </c>
      <c r="L20" s="32" t="s">
        <v>25</v>
      </c>
      <c r="M20" s="32" t="s">
        <v>26</v>
      </c>
      <c r="N20" s="32" t="s">
        <v>27</v>
      </c>
      <c r="O20" s="32" t="s">
        <v>23</v>
      </c>
      <c r="P20" s="33" t="s">
        <v>22</v>
      </c>
      <c r="Q20" s="24" t="s">
        <v>15</v>
      </c>
    </row>
    <row r="21" spans="1:17" s="13" customFormat="1" ht="12.95" customHeight="1" x14ac:dyDescent="0.2">
      <c r="A21" s="13" t="s">
        <v>28</v>
      </c>
      <c r="C21" s="34">
        <v>48500.050479999998</v>
      </c>
      <c r="D21" s="34" t="s">
        <v>14</v>
      </c>
      <c r="E21" s="13">
        <f t="shared" ref="E21:E30" si="0">+(C21-C$7)/C$8</f>
        <v>0</v>
      </c>
      <c r="F21" s="13">
        <f t="shared" ref="F21:F32" si="1">ROUND(2*E21,0)/2</f>
        <v>0</v>
      </c>
      <c r="G21" s="13">
        <f t="shared" ref="G21:G30" si="2">+C21-(C$7+F21*C$8)</f>
        <v>0</v>
      </c>
      <c r="K21" s="13">
        <f t="shared" ref="K21:K31" si="3">+G21</f>
        <v>0</v>
      </c>
      <c r="O21" s="13">
        <f t="shared" ref="O21:O30" ca="1" si="4">+C$11+C$12*F21</f>
        <v>-8.1716251404401016E-2</v>
      </c>
      <c r="Q21" s="35">
        <f t="shared" ref="Q21:Q30" si="5">+C21-15018.5</f>
        <v>33481.550479999998</v>
      </c>
    </row>
    <row r="22" spans="1:17" s="13" customFormat="1" ht="12.95" customHeight="1" x14ac:dyDescent="0.2">
      <c r="A22" s="36" t="s">
        <v>33</v>
      </c>
      <c r="B22" s="37"/>
      <c r="C22" s="4">
        <v>55108.7</v>
      </c>
      <c r="D22" s="4">
        <v>0.01</v>
      </c>
      <c r="E22" s="13">
        <f t="shared" si="0"/>
        <v>7666.5222606593388</v>
      </c>
      <c r="F22" s="13">
        <f t="shared" si="1"/>
        <v>7666.5</v>
      </c>
      <c r="G22" s="13">
        <f t="shared" si="2"/>
        <v>1.918899999873247E-2</v>
      </c>
      <c r="K22" s="13">
        <f t="shared" si="3"/>
        <v>1.918899999873247E-2</v>
      </c>
      <c r="O22" s="13">
        <f t="shared" ca="1" si="4"/>
        <v>1.7275495748369674E-2</v>
      </c>
      <c r="Q22" s="35">
        <f t="shared" si="5"/>
        <v>40090.199999999997</v>
      </c>
    </row>
    <row r="23" spans="1:17" s="13" customFormat="1" ht="12.95" customHeight="1" x14ac:dyDescent="0.2">
      <c r="A23" s="37" t="s">
        <v>44</v>
      </c>
      <c r="B23" s="5" t="s">
        <v>45</v>
      </c>
      <c r="C23" s="4">
        <v>55800.464789999998</v>
      </c>
      <c r="D23" s="4">
        <v>1E-4</v>
      </c>
      <c r="E23" s="13">
        <f t="shared" si="0"/>
        <v>8469.0205843524582</v>
      </c>
      <c r="F23" s="13">
        <f t="shared" si="1"/>
        <v>8469</v>
      </c>
      <c r="G23" s="13">
        <f t="shared" si="2"/>
        <v>1.7743999997037463E-2</v>
      </c>
      <c r="K23" s="13">
        <f t="shared" si="3"/>
        <v>1.7743999997037463E-2</v>
      </c>
      <c r="O23" s="13">
        <f t="shared" ca="1" si="4"/>
        <v>2.7637574544443308E-2</v>
      </c>
      <c r="Q23" s="35">
        <f t="shared" si="5"/>
        <v>40781.964789999998</v>
      </c>
    </row>
    <row r="24" spans="1:17" s="13" customFormat="1" ht="12.95" customHeight="1" x14ac:dyDescent="0.2">
      <c r="A24" s="37" t="s">
        <v>44</v>
      </c>
      <c r="B24" s="5" t="s">
        <v>45</v>
      </c>
      <c r="C24" s="4">
        <v>55800.475409999999</v>
      </c>
      <c r="D24" s="4">
        <v>2E-3</v>
      </c>
      <c r="E24" s="13">
        <f t="shared" si="0"/>
        <v>8469.0329043379825</v>
      </c>
      <c r="F24" s="13">
        <f t="shared" si="1"/>
        <v>8469</v>
      </c>
      <c r="G24" s="13">
        <f t="shared" si="2"/>
        <v>2.8363999997964129E-2</v>
      </c>
      <c r="K24" s="13">
        <f t="shared" si="3"/>
        <v>2.8363999997964129E-2</v>
      </c>
      <c r="O24" s="13">
        <f t="shared" ca="1" si="4"/>
        <v>2.7637574544443308E-2</v>
      </c>
      <c r="Q24" s="35">
        <f t="shared" si="5"/>
        <v>40781.975409999999</v>
      </c>
    </row>
    <row r="25" spans="1:17" s="13" customFormat="1" ht="12.95" customHeight="1" x14ac:dyDescent="0.2">
      <c r="A25" s="4" t="s">
        <v>42</v>
      </c>
      <c r="B25" s="5" t="s">
        <v>43</v>
      </c>
      <c r="C25" s="4">
        <v>55848.316760000002</v>
      </c>
      <c r="D25" s="4">
        <v>9.2000000000000003E-4</v>
      </c>
      <c r="E25" s="13">
        <f t="shared" si="0"/>
        <v>8524.5324089864007</v>
      </c>
      <c r="F25" s="13">
        <f t="shared" si="1"/>
        <v>8524.5</v>
      </c>
      <c r="G25" s="13">
        <f t="shared" si="2"/>
        <v>2.7937000006204471E-2</v>
      </c>
      <c r="K25" s="13">
        <f t="shared" si="3"/>
        <v>2.7937000006204471E-2</v>
      </c>
      <c r="O25" s="13">
        <f t="shared" ca="1" si="4"/>
        <v>2.8354204292956806E-2</v>
      </c>
      <c r="Q25" s="35">
        <f t="shared" si="5"/>
        <v>40829.816760000002</v>
      </c>
    </row>
    <row r="26" spans="1:17" s="13" customFormat="1" ht="12.95" customHeight="1" x14ac:dyDescent="0.2">
      <c r="A26" s="38" t="s">
        <v>46</v>
      </c>
      <c r="B26" s="39" t="s">
        <v>45</v>
      </c>
      <c r="C26" s="38">
        <v>56181.500919999999</v>
      </c>
      <c r="D26" s="38">
        <v>6.4999999999999997E-4</v>
      </c>
      <c r="E26" s="13">
        <f t="shared" si="0"/>
        <v>8911.0506789912943</v>
      </c>
      <c r="F26" s="13">
        <f t="shared" si="1"/>
        <v>8911</v>
      </c>
      <c r="G26" s="13">
        <f t="shared" si="2"/>
        <v>4.3685999997251201E-2</v>
      </c>
      <c r="K26" s="13">
        <f t="shared" si="3"/>
        <v>4.3685999997251201E-2</v>
      </c>
      <c r="O26" s="13">
        <f t="shared" ca="1" si="4"/>
        <v>3.3344788037109399E-2</v>
      </c>
      <c r="Q26" s="35">
        <f t="shared" si="5"/>
        <v>41163.000919999999</v>
      </c>
    </row>
    <row r="27" spans="1:17" s="13" customFormat="1" ht="12.95" customHeight="1" x14ac:dyDescent="0.2">
      <c r="A27" s="38" t="s">
        <v>46</v>
      </c>
      <c r="B27" s="39" t="s">
        <v>45</v>
      </c>
      <c r="C27" s="38">
        <v>56525.451379999999</v>
      </c>
      <c r="D27" s="38">
        <v>1.8E-3</v>
      </c>
      <c r="E27" s="13">
        <f t="shared" si="0"/>
        <v>9310.0586533397382</v>
      </c>
      <c r="F27" s="13">
        <f t="shared" si="1"/>
        <v>9310</v>
      </c>
      <c r="G27" s="13">
        <f t="shared" si="2"/>
        <v>5.0560000003315508E-2</v>
      </c>
      <c r="K27" s="13">
        <f t="shared" si="3"/>
        <v>5.0560000003315508E-2</v>
      </c>
      <c r="O27" s="13">
        <f t="shared" ca="1" si="4"/>
        <v>3.8496774877774045E-2</v>
      </c>
      <c r="Q27" s="35">
        <f t="shared" si="5"/>
        <v>41506.951379999999</v>
      </c>
    </row>
    <row r="28" spans="1:17" s="13" customFormat="1" ht="12.95" customHeight="1" x14ac:dyDescent="0.2">
      <c r="A28" s="38" t="s">
        <v>46</v>
      </c>
      <c r="B28" s="39" t="s">
        <v>43</v>
      </c>
      <c r="C28" s="38">
        <v>56541.38508</v>
      </c>
      <c r="D28" s="38">
        <v>1.5900000000000001E-3</v>
      </c>
      <c r="E28" s="13">
        <f t="shared" si="0"/>
        <v>9328.54292389683</v>
      </c>
      <c r="F28" s="13">
        <f t="shared" si="1"/>
        <v>9328.5</v>
      </c>
      <c r="G28" s="13">
        <f t="shared" si="2"/>
        <v>3.7001000004238449E-2</v>
      </c>
      <c r="K28" s="13">
        <f t="shared" si="3"/>
        <v>3.7001000004238449E-2</v>
      </c>
      <c r="O28" s="13">
        <f t="shared" ca="1" si="4"/>
        <v>3.8735651460611892E-2</v>
      </c>
      <c r="Q28" s="35">
        <f t="shared" si="5"/>
        <v>41522.88508</v>
      </c>
    </row>
    <row r="29" spans="1:17" s="13" customFormat="1" ht="12.95" customHeight="1" x14ac:dyDescent="0.2">
      <c r="A29" s="38" t="s">
        <v>46</v>
      </c>
      <c r="B29" s="39" t="s">
        <v>45</v>
      </c>
      <c r="C29" s="38">
        <v>56588.359579999997</v>
      </c>
      <c r="D29" s="38">
        <v>1.2700000000000001E-3</v>
      </c>
      <c r="E29" s="13">
        <f t="shared" si="0"/>
        <v>9383.0368184275412</v>
      </c>
      <c r="F29" s="13">
        <f t="shared" si="1"/>
        <v>9383</v>
      </c>
      <c r="G29" s="13">
        <f t="shared" si="2"/>
        <v>3.1737999997858424E-2</v>
      </c>
      <c r="K29" s="13">
        <f t="shared" si="3"/>
        <v>3.1737999997858424E-2</v>
      </c>
      <c r="O29" s="13">
        <f t="shared" ca="1" si="4"/>
        <v>3.9439368961404431E-2</v>
      </c>
      <c r="Q29" s="35">
        <f t="shared" si="5"/>
        <v>41569.859579999997</v>
      </c>
    </row>
    <row r="30" spans="1:17" s="13" customFormat="1" ht="12.95" customHeight="1" x14ac:dyDescent="0.2">
      <c r="A30" s="38" t="s">
        <v>46</v>
      </c>
      <c r="B30" s="39" t="s">
        <v>43</v>
      </c>
      <c r="C30" s="38">
        <v>56884.4712</v>
      </c>
      <c r="D30" s="38">
        <v>1.1299999999999999E-3</v>
      </c>
      <c r="E30" s="13">
        <f t="shared" si="0"/>
        <v>9726.5481999132298</v>
      </c>
      <c r="F30" s="13">
        <f t="shared" si="1"/>
        <v>9726.5</v>
      </c>
      <c r="G30" s="13">
        <f t="shared" si="2"/>
        <v>4.1549000001396053E-2</v>
      </c>
      <c r="K30" s="13">
        <f t="shared" si="3"/>
        <v>4.1549000001396053E-2</v>
      </c>
      <c r="O30" s="13">
        <f t="shared" ca="1" si="4"/>
        <v>4.3874726053555566E-2</v>
      </c>
      <c r="Q30" s="35">
        <f t="shared" si="5"/>
        <v>41865.9712</v>
      </c>
    </row>
    <row r="31" spans="1:17" x14ac:dyDescent="0.2">
      <c r="A31" s="6" t="s">
        <v>47</v>
      </c>
      <c r="B31" s="7" t="s">
        <v>45</v>
      </c>
      <c r="C31" s="8">
        <v>57599.509550000002</v>
      </c>
      <c r="D31" s="8">
        <v>2.7000000000000001E-3</v>
      </c>
      <c r="E31">
        <f>+(C31-C$7)/C$8</f>
        <v>10556.045574665846</v>
      </c>
      <c r="F31">
        <f t="shared" si="1"/>
        <v>10556</v>
      </c>
      <c r="G31">
        <f>+C31-(C$7+F31*C$8)</f>
        <v>3.9286000006541144E-2</v>
      </c>
      <c r="K31">
        <f t="shared" si="3"/>
        <v>3.9286000006541144E-2</v>
      </c>
      <c r="O31">
        <f ca="1">+C$11+C$12*F31</f>
        <v>5.4585435538095237E-2</v>
      </c>
      <c r="Q31" s="2">
        <f>+C31-15018.5</f>
        <v>42581.009550000002</v>
      </c>
    </row>
    <row r="32" spans="1:17" x14ac:dyDescent="0.2">
      <c r="A32" s="9" t="s">
        <v>1</v>
      </c>
      <c r="B32" s="10" t="s">
        <v>45</v>
      </c>
      <c r="C32" s="11">
        <v>57914.177000000003</v>
      </c>
      <c r="D32" s="12" t="s">
        <v>0</v>
      </c>
      <c r="E32">
        <f>+(C32-C$7)/C$8</f>
        <v>10921.083091457918</v>
      </c>
      <c r="F32">
        <f t="shared" si="1"/>
        <v>10921</v>
      </c>
      <c r="G32">
        <f>+C32-(C$7+F32*C$8)</f>
        <v>7.162600000447128E-2</v>
      </c>
      <c r="K32">
        <f>+G32</f>
        <v>7.162600000447128E-2</v>
      </c>
      <c r="O32">
        <f ca="1">+C$11+C$12*F32</f>
        <v>5.9298405956247094E-2</v>
      </c>
      <c r="Q32" s="2">
        <f>+C32-15018.5</f>
        <v>42895.677000000003</v>
      </c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0" type="noConversion"/>
  <hyperlinks>
    <hyperlink ref="H63433" r:id="rId1" display="http://vsolj.cetus-net.org/bulletin.html"/>
    <hyperlink ref="H63426" r:id="rId2" display="https://www.aavso.org/ejaavso"/>
    <hyperlink ref="AP284" r:id="rId3" display="http://cdsbib.u-strasbg.fr/cgi-bin/cdsbib?1990RMxAA..21..381G"/>
    <hyperlink ref="AP281" r:id="rId4" display="http://cdsbib.u-strasbg.fr/cgi-bin/cdsbib?1990RMxAA..21..381G"/>
    <hyperlink ref="AP283" r:id="rId5" display="http://cdsbib.u-strasbg.fr/cgi-bin/cdsbib?1990RMxAA..21..381G"/>
    <hyperlink ref="AP259" r:id="rId6" display="http://cdsbib.u-strasbg.fr/cgi-bin/cdsbib?1990RMxAA..21..381G"/>
    <hyperlink ref="I63433" r:id="rId7" display="http://vsolj.cetus-net.org/bulletin.html"/>
    <hyperlink ref="AQ420" r:id="rId8" display="http://cdsbib.u-strasbg.fr/cgi-bin/cdsbib?1990RMxAA..21..381G"/>
    <hyperlink ref="AQ2064" r:id="rId9" display="http://cdsbib.u-strasbg.fr/cgi-bin/cdsbib?1990RMxAA..21..381G"/>
    <hyperlink ref="AQ421" r:id="rId10" display="http://cdsbib.u-strasbg.fr/cgi-bin/cdsbib?1990RMxAA..21..381G"/>
    <hyperlink ref="H63430" r:id="rId11" display="https://www.aavso.org/ejaavso"/>
    <hyperlink ref="H1271" r:id="rId12" display="http://vsolj.cetus-net.org/bulletin.html"/>
    <hyperlink ref="AP4509" r:id="rId13" display="http://cdsbib.u-strasbg.fr/cgi-bin/cdsbib?1990RMxAA..21..381G"/>
    <hyperlink ref="AP4512" r:id="rId14" display="http://cdsbib.u-strasbg.fr/cgi-bin/cdsbib?1990RMxAA..21..381G"/>
    <hyperlink ref="AP4510" r:id="rId15" display="http://cdsbib.u-strasbg.fr/cgi-bin/cdsbib?1990RMxAA..21..381G"/>
    <hyperlink ref="AP4488" r:id="rId16" display="http://cdsbib.u-strasbg.fr/cgi-bin/cdsbib?1990RMxAA..21..381G"/>
    <hyperlink ref="I1271" r:id="rId17" display="http://vsolj.cetus-net.org/bulletin.html"/>
    <hyperlink ref="AQ4622" r:id="rId18" display="http://cdsbib.u-strasbg.fr/cgi-bin/cdsbib?1990RMxAA..21..381G"/>
    <hyperlink ref="AQ64710" r:id="rId19" display="http://cdsbib.u-strasbg.fr/cgi-bin/cdsbib?1990RMxAA..21..381G"/>
    <hyperlink ref="AQ462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2024-03-02T05:31:38Z</dcterms:modified>
</cp:coreProperties>
</file>