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10C3E3A-B703-4618-AA14-9E0C070DDD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6" i="1" l="1"/>
  <c r="F46" i="1" s="1"/>
  <c r="G46" i="1" s="1"/>
  <c r="K46" i="1" s="1"/>
  <c r="Q46" i="1"/>
  <c r="C9" i="1"/>
  <c r="D9" i="1"/>
  <c r="F16" i="1"/>
  <c r="F17" i="1" s="1"/>
  <c r="C17" i="1"/>
  <c r="E21" i="1"/>
  <c r="F21" i="1"/>
  <c r="G21" i="1" s="1"/>
  <c r="J21" i="1" s="1"/>
  <c r="Q21" i="1"/>
  <c r="E22" i="1"/>
  <c r="F22" i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J32" i="1" s="1"/>
  <c r="Q32" i="1"/>
  <c r="E33" i="1"/>
  <c r="F33" i="1"/>
  <c r="G33" i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/>
  <c r="G36" i="1"/>
  <c r="K36" i="1" s="1"/>
  <c r="Q36" i="1"/>
  <c r="E37" i="1"/>
  <c r="F37" i="1" s="1"/>
  <c r="G37" i="1" s="1"/>
  <c r="K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/>
  <c r="G44" i="1" s="1"/>
  <c r="K44" i="1" s="1"/>
  <c r="Q44" i="1"/>
  <c r="E45" i="1"/>
  <c r="F45" i="1"/>
  <c r="G45" i="1" s="1"/>
  <c r="K45" i="1" s="1"/>
  <c r="Q45" i="1"/>
  <c r="E47" i="1"/>
  <c r="F47" i="1"/>
  <c r="G47" i="1" s="1"/>
  <c r="K47" i="1" s="1"/>
  <c r="Q47" i="1"/>
  <c r="E48" i="1"/>
  <c r="F48" i="1" s="1"/>
  <c r="G48" i="1" s="1"/>
  <c r="K48" i="1" s="1"/>
  <c r="Q48" i="1"/>
  <c r="C11" i="1"/>
  <c r="C12" i="1"/>
  <c r="C16" i="1" l="1"/>
  <c r="D18" i="1" s="1"/>
  <c r="O40" i="1"/>
  <c r="O25" i="1"/>
  <c r="O35" i="1"/>
  <c r="O37" i="1"/>
  <c r="O43" i="1"/>
  <c r="O21" i="1"/>
  <c r="O27" i="1"/>
  <c r="O33" i="1"/>
  <c r="C15" i="1"/>
  <c r="O39" i="1"/>
  <c r="O28" i="1"/>
  <c r="O32" i="1"/>
  <c r="O22" i="1"/>
  <c r="O48" i="1"/>
  <c r="O45" i="1"/>
  <c r="O26" i="1"/>
  <c r="O38" i="1"/>
  <c r="O47" i="1"/>
  <c r="O42" i="1"/>
  <c r="O44" i="1"/>
  <c r="O41" i="1"/>
  <c r="O46" i="1"/>
  <c r="O36" i="1"/>
  <c r="O31" i="1"/>
  <c r="O30" i="1"/>
  <c r="O24" i="1"/>
  <c r="O29" i="1"/>
  <c r="O23" i="1"/>
  <c r="O34" i="1"/>
  <c r="F18" i="1" l="1"/>
  <c r="F19" i="1" s="1"/>
  <c r="C18" i="1"/>
</calcChain>
</file>

<file path=xl/sharedStrings.xml><?xml version="1.0" encoding="utf-8"?>
<sst xmlns="http://schemas.openxmlformats.org/spreadsheetml/2006/main" count="103" uniqueCount="66">
  <si>
    <t>V0351 Peg / GSC 1713-1187</t>
  </si>
  <si>
    <t>System Type:</t>
  </si>
  <si>
    <t>EW</t>
  </si>
  <si>
    <t>(according to VSX)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</si>
  <si>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</si>
  <si>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</si>
  <si>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</si>
  <si>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</si>
  <si>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</si>
  <si>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</si>
  <si>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</si>
  <si>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</si>
  <si>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</si>
  <si>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</si>
  <si>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</si>
  <si>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</si>
  <si>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</si>
  <si>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</si>
  <si>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</si>
  <si>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</si>
  <si>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</si>
  <si>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</si>
  <si>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</si>
  <si>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</si>
  <si>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</si>
  <si>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</si>
  <si>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</si>
  <si>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</si>
  <si>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</si>
  <si>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</si>
  <si>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</si>
  <si>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</si>
  <si>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</si>
  <si>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</si>
  <si>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</si>
  <si>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</si>
  <si>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</si>
  <si>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</si>
  <si>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</si>
  <si>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</si>
  <si>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</si>
  <si>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</si>
  <si>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</si>
  <si>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</si>
  <si>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5471</t>
  </si>
  <si>
    <t>II</t>
  </si>
  <si>
    <t>IBVS 6158</t>
  </si>
  <si>
    <t>I</t>
  </si>
  <si>
    <t>IBVS 5677</t>
  </si>
  <si>
    <t>IBVS 5777</t>
  </si>
  <si>
    <t>IBVS 5898</t>
  </si>
  <si>
    <t>OEJV 0074</t>
  </si>
  <si>
    <t>IBVS 5887</t>
  </si>
  <si>
    <t>OEJV 0137</t>
  </si>
  <si>
    <t>OEJV 0160</t>
  </si>
  <si>
    <t>IBVS 6044</t>
  </si>
  <si>
    <t>JAVSO..42..426</t>
  </si>
  <si>
    <t>JAVSO..44…69</t>
  </si>
  <si>
    <t>OEJV 0179</t>
  </si>
  <si>
    <t>JAVSO..45..121</t>
  </si>
  <si>
    <t>JAVSO..46..184</t>
  </si>
  <si>
    <t>JAVSO..48..256</t>
  </si>
  <si>
    <t>VSB 069</t>
  </si>
  <si>
    <t>cG</t>
  </si>
  <si>
    <t>cR</t>
  </si>
  <si>
    <t>JAVSO 49,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</si>
</sst>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m/d/yyyy\ h:mm"/>
    <numFmt numFmtId="166" formatCode="m/d/yyyy"/>
  </numFmts>
  <fonts count="11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  <xf numFmtId="0" fontId="10" fillId="0" borderId="0"/>
    <xf numFmtId="0" fontId="10" fillId="0" borderId="0"/>
  </cellStyleXfs>
  <cellXfs count="46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2" fillId="0" borderId="0" xfId="0" applyFont="1">
      <alignment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6" fontId="0" fillId="0" borderId="0" xfId="0" applyNumberForma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top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/>
    </xf>
    <xf numFmtId="0" fontId="7" fillId="0" borderId="0" xfId="6" applyFont="1"/>
    <xf numFmtId="0" fontId="7" fillId="0" borderId="0" xfId="6" applyFont="1" applyAlignment="1">
      <alignment horizontal="center"/>
    </xf>
    <xf numFmtId="0" fontId="7" fillId="0" borderId="0" xfId="6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V0351 Peg - O-C Diagr.</a:t>
            </a:r>
          </a:p>
        </c:rich>
      </c:tx>
      <c:layout>
        <c:manualLayout>
          <c:xMode val="edge"/>
          <c:yMode val="edge"/>
          <c:x val="0.366917293233082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3834586466165"/>
          <c:y val="0.15215278270396379"/>
          <c:w val="0.81654135338345868"/>
          <c:h val="0.6316332080111607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1111</c:v>
                </c:pt>
                <c:pt idx="2">
                  <c:v>1112.5</c:v>
                </c:pt>
                <c:pt idx="3">
                  <c:v>1116</c:v>
                </c:pt>
                <c:pt idx="4">
                  <c:v>1122.5</c:v>
                </c:pt>
                <c:pt idx="5">
                  <c:v>1124.5</c:v>
                </c:pt>
                <c:pt idx="6">
                  <c:v>1338.5</c:v>
                </c:pt>
                <c:pt idx="7">
                  <c:v>1721</c:v>
                </c:pt>
                <c:pt idx="8">
                  <c:v>1766.5</c:v>
                </c:pt>
                <c:pt idx="9">
                  <c:v>2351.5</c:v>
                </c:pt>
                <c:pt idx="10">
                  <c:v>2366.5</c:v>
                </c:pt>
                <c:pt idx="11">
                  <c:v>2975</c:v>
                </c:pt>
                <c:pt idx="12">
                  <c:v>3010.5</c:v>
                </c:pt>
                <c:pt idx="13">
                  <c:v>3624</c:v>
                </c:pt>
                <c:pt idx="14">
                  <c:v>4952</c:v>
                </c:pt>
                <c:pt idx="15">
                  <c:v>4952</c:v>
                </c:pt>
                <c:pt idx="16">
                  <c:v>5442.5</c:v>
                </c:pt>
                <c:pt idx="17">
                  <c:v>5461</c:v>
                </c:pt>
                <c:pt idx="18">
                  <c:v>6221.5</c:v>
                </c:pt>
                <c:pt idx="19">
                  <c:v>6742.5</c:v>
                </c:pt>
                <c:pt idx="20">
                  <c:v>7359.5</c:v>
                </c:pt>
                <c:pt idx="21">
                  <c:v>7954</c:v>
                </c:pt>
                <c:pt idx="22">
                  <c:v>8023.5</c:v>
                </c:pt>
                <c:pt idx="23">
                  <c:v>8591.5</c:v>
                </c:pt>
                <c:pt idx="24">
                  <c:v>9818.5</c:v>
                </c:pt>
                <c:pt idx="25">
                  <c:v>10482.5</c:v>
                </c:pt>
              </c:numCache>
            </c:numRef>
          </c:xVal>
          <c:yVal>
            <c:numRef>
              <c:f>Active!$H$21:$H$46</c:f>
              <c:numCache>
                <c:formatCode>General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E9-482A-97B8-FDE33BC6A7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1111</c:v>
                </c:pt>
                <c:pt idx="2">
                  <c:v>1112.5</c:v>
                </c:pt>
                <c:pt idx="3">
                  <c:v>1116</c:v>
                </c:pt>
                <c:pt idx="4">
                  <c:v>1122.5</c:v>
                </c:pt>
                <c:pt idx="5">
                  <c:v>1124.5</c:v>
                </c:pt>
                <c:pt idx="6">
                  <c:v>1338.5</c:v>
                </c:pt>
                <c:pt idx="7">
                  <c:v>1721</c:v>
                </c:pt>
                <c:pt idx="8">
                  <c:v>1766.5</c:v>
                </c:pt>
                <c:pt idx="9">
                  <c:v>2351.5</c:v>
                </c:pt>
                <c:pt idx="10">
                  <c:v>2366.5</c:v>
                </c:pt>
                <c:pt idx="11">
                  <c:v>2975</c:v>
                </c:pt>
                <c:pt idx="12">
                  <c:v>3010.5</c:v>
                </c:pt>
                <c:pt idx="13">
                  <c:v>3624</c:v>
                </c:pt>
                <c:pt idx="14">
                  <c:v>4952</c:v>
                </c:pt>
                <c:pt idx="15">
                  <c:v>4952</c:v>
                </c:pt>
                <c:pt idx="16">
                  <c:v>5442.5</c:v>
                </c:pt>
                <c:pt idx="17">
                  <c:v>5461</c:v>
                </c:pt>
                <c:pt idx="18">
                  <c:v>6221.5</c:v>
                </c:pt>
                <c:pt idx="19">
                  <c:v>6742.5</c:v>
                </c:pt>
                <c:pt idx="20">
                  <c:v>7359.5</c:v>
                </c:pt>
                <c:pt idx="21">
                  <c:v>7954</c:v>
                </c:pt>
                <c:pt idx="22">
                  <c:v>8023.5</c:v>
                </c:pt>
                <c:pt idx="23">
                  <c:v>8591.5</c:v>
                </c:pt>
                <c:pt idx="24">
                  <c:v>9818.5</c:v>
                </c:pt>
                <c:pt idx="25">
                  <c:v>10482.5</c:v>
                </c:pt>
              </c:numCache>
            </c:numRef>
          </c:xVal>
          <c:yVal>
            <c:numRef>
              <c:f>Active!$I$21:$I$46</c:f>
              <c:numCache>
                <c:formatCode>General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E9-482A-97B8-FDE33BC6A7A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0</c:v>
                </c:pt>
                <c:pt idx="1">
                  <c:v>1111</c:v>
                </c:pt>
                <c:pt idx="2">
                  <c:v>1112.5</c:v>
                </c:pt>
                <c:pt idx="3">
                  <c:v>1116</c:v>
                </c:pt>
                <c:pt idx="4">
                  <c:v>1122.5</c:v>
                </c:pt>
                <c:pt idx="5">
                  <c:v>1124.5</c:v>
                </c:pt>
                <c:pt idx="6">
                  <c:v>1338.5</c:v>
                </c:pt>
                <c:pt idx="7">
                  <c:v>1721</c:v>
                </c:pt>
                <c:pt idx="8">
                  <c:v>1766.5</c:v>
                </c:pt>
                <c:pt idx="9">
                  <c:v>2351.5</c:v>
                </c:pt>
                <c:pt idx="10">
                  <c:v>2366.5</c:v>
                </c:pt>
                <c:pt idx="11">
                  <c:v>2975</c:v>
                </c:pt>
                <c:pt idx="12">
                  <c:v>3010.5</c:v>
                </c:pt>
                <c:pt idx="13">
                  <c:v>3624</c:v>
                </c:pt>
                <c:pt idx="14">
                  <c:v>4952</c:v>
                </c:pt>
                <c:pt idx="15">
                  <c:v>4952</c:v>
                </c:pt>
                <c:pt idx="16">
                  <c:v>5442.5</c:v>
                </c:pt>
                <c:pt idx="17">
                  <c:v>5461</c:v>
                </c:pt>
                <c:pt idx="18">
                  <c:v>6221.5</c:v>
                </c:pt>
                <c:pt idx="19">
                  <c:v>6742.5</c:v>
                </c:pt>
                <c:pt idx="20">
                  <c:v>7359.5</c:v>
                </c:pt>
                <c:pt idx="21">
                  <c:v>7954</c:v>
                </c:pt>
                <c:pt idx="22">
                  <c:v>8023.5</c:v>
                </c:pt>
                <c:pt idx="23">
                  <c:v>8591.5</c:v>
                </c:pt>
                <c:pt idx="24">
                  <c:v>9818.5</c:v>
                </c:pt>
                <c:pt idx="25">
                  <c:v>10482.5</c:v>
                </c:pt>
                <c:pt idx="26">
                  <c:v>10560.5</c:v>
                </c:pt>
                <c:pt idx="27">
                  <c:v>10560.5</c:v>
                </c:pt>
              </c:numCache>
            </c:numRef>
          </c:xVal>
          <c:yVal>
            <c:numRef>
              <c:f>Active!$J$21:$J$406</c:f>
              <c:numCache>
                <c:formatCode>General</c:formatCode>
                <c:ptCount val="386"/>
                <c:pt idx="0">
                  <c:v>0</c:v>
                </c:pt>
                <c:pt idx="11">
                  <c:v>6.4593948482070118E-3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E9-482A-97B8-FDE33BC6A7A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0</c:v>
                </c:pt>
                <c:pt idx="1">
                  <c:v>1111</c:v>
                </c:pt>
                <c:pt idx="2">
                  <c:v>1112.5</c:v>
                </c:pt>
                <c:pt idx="3">
                  <c:v>1116</c:v>
                </c:pt>
                <c:pt idx="4">
                  <c:v>1122.5</c:v>
                </c:pt>
                <c:pt idx="5">
                  <c:v>1124.5</c:v>
                </c:pt>
                <c:pt idx="6">
                  <c:v>1338.5</c:v>
                </c:pt>
                <c:pt idx="7">
                  <c:v>1721</c:v>
                </c:pt>
                <c:pt idx="8">
                  <c:v>1766.5</c:v>
                </c:pt>
                <c:pt idx="9">
                  <c:v>2351.5</c:v>
                </c:pt>
                <c:pt idx="10">
                  <c:v>2366.5</c:v>
                </c:pt>
                <c:pt idx="11">
                  <c:v>2975</c:v>
                </c:pt>
                <c:pt idx="12">
                  <c:v>3010.5</c:v>
                </c:pt>
                <c:pt idx="13">
                  <c:v>3624</c:v>
                </c:pt>
                <c:pt idx="14">
                  <c:v>4952</c:v>
                </c:pt>
                <c:pt idx="15">
                  <c:v>4952</c:v>
                </c:pt>
                <c:pt idx="16">
                  <c:v>5442.5</c:v>
                </c:pt>
                <c:pt idx="17">
                  <c:v>5461</c:v>
                </c:pt>
                <c:pt idx="18">
                  <c:v>6221.5</c:v>
                </c:pt>
                <c:pt idx="19">
                  <c:v>6742.5</c:v>
                </c:pt>
                <c:pt idx="20">
                  <c:v>7359.5</c:v>
                </c:pt>
                <c:pt idx="21">
                  <c:v>7954</c:v>
                </c:pt>
                <c:pt idx="22">
                  <c:v>8023.5</c:v>
                </c:pt>
                <c:pt idx="23">
                  <c:v>8591.5</c:v>
                </c:pt>
                <c:pt idx="24">
                  <c:v>9818.5</c:v>
                </c:pt>
                <c:pt idx="25">
                  <c:v>10482.5</c:v>
                </c:pt>
                <c:pt idx="26">
                  <c:v>10560.5</c:v>
                </c:pt>
                <c:pt idx="27">
                  <c:v>10560.5</c:v>
                </c:pt>
              </c:numCache>
            </c:numRef>
          </c:xVal>
          <c:yVal>
            <c:numRef>
              <c:f>Active!$K$21:$K$406</c:f>
              <c:numCache>
                <c:formatCode>General</c:formatCode>
                <c:ptCount val="386"/>
                <c:pt idx="1">
                  <c:v>-5.9221890187473036E-3</c:v>
                </c:pt>
                <c:pt idx="2">
                  <c:v>-5.4618229332845658E-3</c:v>
                </c:pt>
                <c:pt idx="3">
                  <c:v>-6.2876354058971629E-3</c:v>
                </c:pt>
                <c:pt idx="4">
                  <c:v>-5.2927157303201966E-3</c:v>
                </c:pt>
                <c:pt idx="5">
                  <c:v>-5.2788942848565057E-3</c:v>
                </c:pt>
                <c:pt idx="6">
                  <c:v>0</c:v>
                </c:pt>
                <c:pt idx="7">
                  <c:v>-3.8066492343205027E-3</c:v>
                </c:pt>
                <c:pt idx="8">
                  <c:v>-3.7422114328364842E-3</c:v>
                </c:pt>
                <c:pt idx="9">
                  <c:v>3.3305603355984204E-3</c:v>
                </c:pt>
                <c:pt idx="10">
                  <c:v>7.0422115095425397E-4</c:v>
                </c:pt>
                <c:pt idx="12">
                  <c:v>5.7547254473320208E-3</c:v>
                </c:pt>
                <c:pt idx="13">
                  <c:v>9.414452753844671E-3</c:v>
                </c:pt>
                <c:pt idx="14">
                  <c:v>1.4851890184218064E-2</c:v>
                </c:pt>
                <c:pt idx="15">
                  <c:v>1.4951890181691851E-2</c:v>
                </c:pt>
                <c:pt idx="16">
                  <c:v>1.7561598819156643E-2</c:v>
                </c:pt>
                <c:pt idx="17">
                  <c:v>1.8439447150740307E-2</c:v>
                </c:pt>
                <c:pt idx="18">
                  <c:v>1.9945050444221124E-2</c:v>
                </c:pt>
                <c:pt idx="19">
                  <c:v>2.6045536062156316E-2</c:v>
                </c:pt>
                <c:pt idx="20">
                  <c:v>2.6709450896305498E-2</c:v>
                </c:pt>
                <c:pt idx="21">
                  <c:v>2.7977874502539635E-2</c:v>
                </c:pt>
                <c:pt idx="22">
                  <c:v>3.2998169604979921E-2</c:v>
                </c:pt>
                <c:pt idx="23">
                  <c:v>3.4823459107428789E-2</c:v>
                </c:pt>
                <c:pt idx="24">
                  <c:v>4.0602913730253931E-2</c:v>
                </c:pt>
                <c:pt idx="25">
                  <c:v>4.3791632444481365E-2</c:v>
                </c:pt>
                <c:pt idx="26">
                  <c:v>4.2230668681440875E-2</c:v>
                </c:pt>
                <c:pt idx="27">
                  <c:v>4.3230668685282581E-2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E9-482A-97B8-FDE33BC6A7A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1111</c:v>
                </c:pt>
                <c:pt idx="2">
                  <c:v>1112.5</c:v>
                </c:pt>
                <c:pt idx="3">
                  <c:v>1116</c:v>
                </c:pt>
                <c:pt idx="4">
                  <c:v>1122.5</c:v>
                </c:pt>
                <c:pt idx="5">
                  <c:v>1124.5</c:v>
                </c:pt>
                <c:pt idx="6">
                  <c:v>1338.5</c:v>
                </c:pt>
                <c:pt idx="7">
                  <c:v>1721</c:v>
                </c:pt>
                <c:pt idx="8">
                  <c:v>1766.5</c:v>
                </c:pt>
                <c:pt idx="9">
                  <c:v>2351.5</c:v>
                </c:pt>
                <c:pt idx="10">
                  <c:v>2366.5</c:v>
                </c:pt>
                <c:pt idx="11">
                  <c:v>2975</c:v>
                </c:pt>
                <c:pt idx="12">
                  <c:v>3010.5</c:v>
                </c:pt>
                <c:pt idx="13">
                  <c:v>3624</c:v>
                </c:pt>
                <c:pt idx="14">
                  <c:v>4952</c:v>
                </c:pt>
                <c:pt idx="15">
                  <c:v>4952</c:v>
                </c:pt>
                <c:pt idx="16">
                  <c:v>5442.5</c:v>
                </c:pt>
                <c:pt idx="17">
                  <c:v>5461</c:v>
                </c:pt>
                <c:pt idx="18">
                  <c:v>6221.5</c:v>
                </c:pt>
                <c:pt idx="19">
                  <c:v>6742.5</c:v>
                </c:pt>
                <c:pt idx="20">
                  <c:v>7359.5</c:v>
                </c:pt>
                <c:pt idx="21">
                  <c:v>7954</c:v>
                </c:pt>
                <c:pt idx="22">
                  <c:v>8023.5</c:v>
                </c:pt>
                <c:pt idx="23">
                  <c:v>8591.5</c:v>
                </c:pt>
                <c:pt idx="24">
                  <c:v>9818.5</c:v>
                </c:pt>
                <c:pt idx="25">
                  <c:v>10482.5</c:v>
                </c:pt>
              </c:numCache>
            </c:numRef>
          </c:xVal>
          <c:yVal>
            <c:numRef>
              <c:f>Active!$L$21:$L$46</c:f>
              <c:numCache>
                <c:formatCode>General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E9-482A-97B8-FDE33BC6A7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1111</c:v>
                </c:pt>
                <c:pt idx="2">
                  <c:v>1112.5</c:v>
                </c:pt>
                <c:pt idx="3">
                  <c:v>1116</c:v>
                </c:pt>
                <c:pt idx="4">
                  <c:v>1122.5</c:v>
                </c:pt>
                <c:pt idx="5">
                  <c:v>1124.5</c:v>
                </c:pt>
                <c:pt idx="6">
                  <c:v>1338.5</c:v>
                </c:pt>
                <c:pt idx="7">
                  <c:v>1721</c:v>
                </c:pt>
                <c:pt idx="8">
                  <c:v>1766.5</c:v>
                </c:pt>
                <c:pt idx="9">
                  <c:v>2351.5</c:v>
                </c:pt>
                <c:pt idx="10">
                  <c:v>2366.5</c:v>
                </c:pt>
                <c:pt idx="11">
                  <c:v>2975</c:v>
                </c:pt>
                <c:pt idx="12">
                  <c:v>3010.5</c:v>
                </c:pt>
                <c:pt idx="13">
                  <c:v>3624</c:v>
                </c:pt>
                <c:pt idx="14">
                  <c:v>4952</c:v>
                </c:pt>
                <c:pt idx="15">
                  <c:v>4952</c:v>
                </c:pt>
                <c:pt idx="16">
                  <c:v>5442.5</c:v>
                </c:pt>
                <c:pt idx="17">
                  <c:v>5461</c:v>
                </c:pt>
                <c:pt idx="18">
                  <c:v>6221.5</c:v>
                </c:pt>
                <c:pt idx="19">
                  <c:v>6742.5</c:v>
                </c:pt>
                <c:pt idx="20">
                  <c:v>7359.5</c:v>
                </c:pt>
                <c:pt idx="21">
                  <c:v>7954</c:v>
                </c:pt>
                <c:pt idx="22">
                  <c:v>8023.5</c:v>
                </c:pt>
                <c:pt idx="23">
                  <c:v>8591.5</c:v>
                </c:pt>
                <c:pt idx="24">
                  <c:v>9818.5</c:v>
                </c:pt>
                <c:pt idx="25">
                  <c:v>10482.5</c:v>
                </c:pt>
              </c:numCache>
            </c:numRef>
          </c:xVal>
          <c:yVal>
            <c:numRef>
              <c:f>Active!$M$21:$M$46</c:f>
              <c:numCache>
                <c:formatCode>General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E9-482A-97B8-FDE33BC6A7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1111</c:v>
                </c:pt>
                <c:pt idx="2">
                  <c:v>1112.5</c:v>
                </c:pt>
                <c:pt idx="3">
                  <c:v>1116</c:v>
                </c:pt>
                <c:pt idx="4">
                  <c:v>1122.5</c:v>
                </c:pt>
                <c:pt idx="5">
                  <c:v>1124.5</c:v>
                </c:pt>
                <c:pt idx="6">
                  <c:v>1338.5</c:v>
                </c:pt>
                <c:pt idx="7">
                  <c:v>1721</c:v>
                </c:pt>
                <c:pt idx="8">
                  <c:v>1766.5</c:v>
                </c:pt>
                <c:pt idx="9">
                  <c:v>2351.5</c:v>
                </c:pt>
                <c:pt idx="10">
                  <c:v>2366.5</c:v>
                </c:pt>
                <c:pt idx="11">
                  <c:v>2975</c:v>
                </c:pt>
                <c:pt idx="12">
                  <c:v>3010.5</c:v>
                </c:pt>
                <c:pt idx="13">
                  <c:v>3624</c:v>
                </c:pt>
                <c:pt idx="14">
                  <c:v>4952</c:v>
                </c:pt>
                <c:pt idx="15">
                  <c:v>4952</c:v>
                </c:pt>
                <c:pt idx="16">
                  <c:v>5442.5</c:v>
                </c:pt>
                <c:pt idx="17">
                  <c:v>5461</c:v>
                </c:pt>
                <c:pt idx="18">
                  <c:v>6221.5</c:v>
                </c:pt>
                <c:pt idx="19">
                  <c:v>6742.5</c:v>
                </c:pt>
                <c:pt idx="20">
                  <c:v>7359.5</c:v>
                </c:pt>
                <c:pt idx="21">
                  <c:v>7954</c:v>
                </c:pt>
                <c:pt idx="22">
                  <c:v>8023.5</c:v>
                </c:pt>
                <c:pt idx="23">
                  <c:v>8591.5</c:v>
                </c:pt>
                <c:pt idx="24">
                  <c:v>9818.5</c:v>
                </c:pt>
                <c:pt idx="25">
                  <c:v>10482.5</c:v>
                </c:pt>
              </c:numCache>
            </c:numRef>
          </c:xVal>
          <c:yVal>
            <c:numRef>
              <c:f>Active!$N$21:$N$46</c:f>
              <c:numCache>
                <c:formatCode>General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E9-482A-97B8-FDE33BC6A7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1111</c:v>
                </c:pt>
                <c:pt idx="2">
                  <c:v>1112.5</c:v>
                </c:pt>
                <c:pt idx="3">
                  <c:v>1116</c:v>
                </c:pt>
                <c:pt idx="4">
                  <c:v>1122.5</c:v>
                </c:pt>
                <c:pt idx="5">
                  <c:v>1124.5</c:v>
                </c:pt>
                <c:pt idx="6">
                  <c:v>1338.5</c:v>
                </c:pt>
                <c:pt idx="7">
                  <c:v>1721</c:v>
                </c:pt>
                <c:pt idx="8">
                  <c:v>1766.5</c:v>
                </c:pt>
                <c:pt idx="9">
                  <c:v>2351.5</c:v>
                </c:pt>
                <c:pt idx="10">
                  <c:v>2366.5</c:v>
                </c:pt>
                <c:pt idx="11">
                  <c:v>2975</c:v>
                </c:pt>
                <c:pt idx="12">
                  <c:v>3010.5</c:v>
                </c:pt>
                <c:pt idx="13">
                  <c:v>3624</c:v>
                </c:pt>
                <c:pt idx="14">
                  <c:v>4952</c:v>
                </c:pt>
                <c:pt idx="15">
                  <c:v>4952</c:v>
                </c:pt>
                <c:pt idx="16">
                  <c:v>5442.5</c:v>
                </c:pt>
                <c:pt idx="17">
                  <c:v>5461</c:v>
                </c:pt>
                <c:pt idx="18">
                  <c:v>6221.5</c:v>
                </c:pt>
                <c:pt idx="19">
                  <c:v>6742.5</c:v>
                </c:pt>
                <c:pt idx="20">
                  <c:v>7359.5</c:v>
                </c:pt>
                <c:pt idx="21">
                  <c:v>7954</c:v>
                </c:pt>
                <c:pt idx="22">
                  <c:v>8023.5</c:v>
                </c:pt>
                <c:pt idx="23">
                  <c:v>8591.5</c:v>
                </c:pt>
                <c:pt idx="24">
                  <c:v>9818.5</c:v>
                </c:pt>
                <c:pt idx="25">
                  <c:v>10482.5</c:v>
                </c:pt>
              </c:numCache>
            </c:numRef>
          </c:xVal>
          <c:yVal>
            <c:numRef>
              <c:f>Active!$O$21:$O$46</c:f>
              <c:numCache>
                <c:formatCode>General</c:formatCode>
                <c:ptCount val="26"/>
                <c:pt idx="0">
                  <c:v>-1.0526705714449747E-2</c:v>
                </c:pt>
                <c:pt idx="1">
                  <c:v>-4.8026733528314988E-3</c:v>
                </c:pt>
                <c:pt idx="2">
                  <c:v>-4.7949451363216633E-3</c:v>
                </c:pt>
                <c:pt idx="3">
                  <c:v>-4.7769126311320463E-3</c:v>
                </c:pt>
                <c:pt idx="4">
                  <c:v>-4.7434236929227592E-3</c:v>
                </c:pt>
                <c:pt idx="5">
                  <c:v>-4.7331194042429777E-3</c:v>
                </c:pt>
                <c:pt idx="6">
                  <c:v>-3.6305605155064298E-3</c:v>
                </c:pt>
                <c:pt idx="7">
                  <c:v>-1.6598653054983471E-3</c:v>
                </c:pt>
                <c:pt idx="8">
                  <c:v>-1.4254427380333331E-3</c:v>
                </c:pt>
                <c:pt idx="9">
                  <c:v>1.5885617008025571E-3</c:v>
                </c:pt>
                <c:pt idx="10">
                  <c:v>1.6658438659009137E-3</c:v>
                </c:pt>
                <c:pt idx="11">
                  <c:v>4.800923696724229E-3</c:v>
                </c:pt>
                <c:pt idx="12">
                  <c:v>4.9838248207903398E-3</c:v>
                </c:pt>
                <c:pt idx="13">
                  <c:v>8.1446653733131084E-3</c:v>
                </c:pt>
                <c:pt idx="14">
                  <c:v>1.4986713056687574E-2</c:v>
                </c:pt>
                <c:pt idx="15">
                  <c:v>1.4986713056687574E-2</c:v>
                </c:pt>
                <c:pt idx="16">
                  <c:v>1.751383985540382E-2</c:v>
                </c:pt>
                <c:pt idx="17">
                  <c:v>1.7609154525691794E-2</c:v>
                </c:pt>
                <c:pt idx="18">
                  <c:v>2.1527360296178452E-2</c:v>
                </c:pt>
                <c:pt idx="19">
                  <c:v>2.4211627497261357E-2</c:v>
                </c:pt>
                <c:pt idx="20">
                  <c:v>2.7390500554973746E-2</c:v>
                </c:pt>
                <c:pt idx="21">
                  <c:v>3.045345036503859E-2</c:v>
                </c:pt>
                <c:pt idx="22">
                  <c:v>3.0811524396660975E-2</c:v>
                </c:pt>
                <c:pt idx="23">
                  <c:v>3.3737942381718733E-2</c:v>
                </c:pt>
                <c:pt idx="24">
                  <c:v>4.0059623486764263E-2</c:v>
                </c:pt>
                <c:pt idx="25">
                  <c:v>4.3480647328451499E-2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E9-482A-97B8-FDE33BC6A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170744"/>
        <c:axId val="1"/>
      </c:scatterChart>
      <c:valAx>
        <c:axId val="808170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170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09774436090225"/>
          <c:y val="0.91291543512015949"/>
          <c:w val="0.630075187969924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9FA29AF-D1A1-F95E-5723-2A3EEBABE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xSplit="14" ySplit="22" topLeftCell="O31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  <c r="C2" s="4" t="s">
        <v>3</v>
      </c>
      <c r="D2" s="5"/>
    </row>
    <row r="4" spans="1:6" x14ac:dyDescent="0.2">
      <c r="A4" s="6" t="s">
        <v>4</v>
      </c>
      <c r="C4" s="7" t="s">
        <v>5</v>
      </c>
      <c r="D4" s="8" t="s">
        <v>5</v>
      </c>
    </row>
    <row r="5" spans="1:6" x14ac:dyDescent="0.2">
      <c r="A5" s="9" t="s">
        <v>6</v>
      </c>
      <c r="B5"/>
      <c r="C5" s="10">
        <v>-9.5</v>
      </c>
      <c r="D5" t="s">
        <v>7</v>
      </c>
    </row>
    <row r="6" spans="1:6" x14ac:dyDescent="0.2">
      <c r="A6" s="6" t="s">
        <v>8</v>
      </c>
    </row>
    <row r="7" spans="1:6" x14ac:dyDescent="0.2">
      <c r="A7" s="1" t="s">
        <v>9</v>
      </c>
      <c r="C7" s="1">
        <v>52924.412100000001</v>
      </c>
    </row>
    <row r="8" spans="1:6" x14ac:dyDescent="0.2">
      <c r="A8" s="1" t="s">
        <v>10</v>
      </c>
      <c r="C8" s="1">
        <v>0.59329308927904145</v>
      </c>
    </row>
    <row r="9" spans="1:6" x14ac:dyDescent="0.2">
      <c r="A9" s="11" t="s">
        <v>11</v>
      </c>
      <c r="B9" s="12">
        <v>23</v>
      </c>
      <c r="C9" s="13" t="str">
        <f>"F"&amp;B9</f>
        <v>F23</v>
      </c>
      <c r="D9" s="14" t="str">
        <f>"G"&amp;B9</f>
        <v>G23</v>
      </c>
    </row>
    <row r="10" spans="1:6" x14ac:dyDescent="0.2">
      <c r="A10"/>
      <c r="B10"/>
      <c r="C10" s="15" t="s">
        <v>12</v>
      </c>
      <c r="D10" s="15" t="s">
        <v>13</v>
      </c>
      <c r="E10"/>
    </row>
    <row r="11" spans="1:6" x14ac:dyDescent="0.2">
      <c r="A11" t="s">
        <v>14</v>
      </c>
      <c r="B11"/>
      <c r="C11" s="16">
        <f ca="1">INTERCEPT(INDIRECT($D$9):G990,INDIRECT($C$9):F990)</f>
        <v>-1.0526705714449747E-2</v>
      </c>
      <c r="D11" s="5"/>
      <c r="E11"/>
    </row>
    <row r="12" spans="1:6" x14ac:dyDescent="0.2">
      <c r="A12" t="s">
        <v>15</v>
      </c>
      <c r="B12"/>
      <c r="C12" s="16">
        <f ca="1">SLOPE(INDIRECT($D$9):G990,INDIRECT($C$9):F990)</f>
        <v>5.1521443398904122E-6</v>
      </c>
      <c r="D12" s="5"/>
      <c r="E12"/>
    </row>
    <row r="13" spans="1:6" x14ac:dyDescent="0.2">
      <c r="A13" t="s">
        <v>16</v>
      </c>
      <c r="B13"/>
      <c r="C13" s="5" t="s">
        <v>17</v>
      </c>
    </row>
    <row r="14" spans="1:6" x14ac:dyDescent="0.2">
      <c r="A14"/>
      <c r="B14"/>
      <c r="C14"/>
    </row>
    <row r="15" spans="1:6" x14ac:dyDescent="0.2">
      <c r="A15" s="17" t="s">
        <v>18</v>
      </c>
      <c r="B15"/>
      <c r="C15" s="18">
        <f ca="1">(C7+C11)+(C8+C12)*INT(MAX(F21:F3531))</f>
        <v>59189.631002725197</v>
      </c>
      <c r="E15" s="11" t="s">
        <v>19</v>
      </c>
      <c r="F15" s="10">
        <v>1</v>
      </c>
    </row>
    <row r="16" spans="1:6" x14ac:dyDescent="0.2">
      <c r="A16" s="17" t="s">
        <v>20</v>
      </c>
      <c r="B16"/>
      <c r="C16" s="18">
        <f ca="1">+C8+C12</f>
        <v>0.59329824142338139</v>
      </c>
      <c r="E16" s="11" t="s">
        <v>21</v>
      </c>
      <c r="F16" s="16">
        <f ca="1">NOW()+15018.5+$C$5/24</f>
        <v>60371.779307638884</v>
      </c>
    </row>
    <row r="17" spans="1:17" x14ac:dyDescent="0.2">
      <c r="A17" s="11" t="s">
        <v>22</v>
      </c>
      <c r="B17"/>
      <c r="C17">
        <f>COUNT(C21:C2189)</f>
        <v>28</v>
      </c>
      <c r="E17" s="11" t="s">
        <v>23</v>
      </c>
      <c r="F17" s="16">
        <f ca="1">ROUND(2*(F16-$C$7)/$C$8,0)/2+F15</f>
        <v>12553.5</v>
      </c>
    </row>
    <row r="18" spans="1:17" x14ac:dyDescent="0.2">
      <c r="A18" s="17" t="s">
        <v>24</v>
      </c>
      <c r="B18"/>
      <c r="C18" s="19">
        <f ca="1">+C15</f>
        <v>59189.631002725197</v>
      </c>
      <c r="D18" s="20">
        <f ca="1">+C16</f>
        <v>0.59329824142338139</v>
      </c>
      <c r="E18" s="11" t="s">
        <v>25</v>
      </c>
      <c r="F18" s="14">
        <f ca="1">ROUND(2*(F16-$C$15)/$C$16,0)/2+F15</f>
        <v>1993.5</v>
      </c>
    </row>
    <row r="19" spans="1:17" x14ac:dyDescent="0.2">
      <c r="E19" s="11" t="s">
        <v>26</v>
      </c>
      <c r="F19" s="21">
        <f ca="1">+$C$15+$C$16*F18-15018.5-$C$5/24</f>
        <v>45354.266880336043</v>
      </c>
    </row>
    <row r="20" spans="1:17" x14ac:dyDescent="0.2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15" t="s">
        <v>33</v>
      </c>
      <c r="H20" s="22" t="s">
        <v>34</v>
      </c>
      <c r="I20" s="22" t="s">
        <v>35</v>
      </c>
      <c r="J20" s="22" t="s">
        <v>36</v>
      </c>
      <c r="K20" s="22" t="s">
        <v>37</v>
      </c>
      <c r="L20" s="22" t="s">
        <v>38</v>
      </c>
      <c r="M20" s="22" t="s">
        <v>39</v>
      </c>
      <c r="N20" s="22" t="s">
        <v>40</v>
      </c>
      <c r="O20" s="22" t="s">
        <v>41</v>
      </c>
      <c r="P20" s="22" t="s">
        <v>42</v>
      </c>
      <c r="Q20" s="15" t="s">
        <v>43</v>
      </c>
    </row>
    <row r="21" spans="1:17" x14ac:dyDescent="0.2">
      <c r="A21" s="23" t="s">
        <v>44</v>
      </c>
      <c r="B21" s="24" t="s">
        <v>45</v>
      </c>
      <c r="C21" s="25">
        <v>52924.412100000001</v>
      </c>
      <c r="D21" s="25">
        <v>2.0000000000000001E-4</v>
      </c>
      <c r="E21" s="1">
        <f t="shared" ref="E21:E48" si="0">+(C21-C$7)/C$8</f>
        <v>0</v>
      </c>
      <c r="F21" s="1">
        <f t="shared" ref="F21:F48" si="1">ROUND(2*E21,0)/2</f>
        <v>0</v>
      </c>
      <c r="G21" s="1">
        <f t="shared" ref="G21:G48" si="2">+C21-(C$7+F21*C$8)</f>
        <v>0</v>
      </c>
      <c r="J21" s="1">
        <f>+G21</f>
        <v>0</v>
      </c>
      <c r="O21" s="1">
        <f t="shared" ref="O21:O48" ca="1" si="3">+C$11+C$12*$F21</f>
        <v>-1.0526705714449747E-2</v>
      </c>
      <c r="Q21" s="26">
        <f t="shared" ref="Q21:Q48" si="4">+C21-15018.5</f>
        <v>37905.912100000001</v>
      </c>
    </row>
    <row r="22" spans="1:17" x14ac:dyDescent="0.2">
      <c r="A22" s="27" t="s">
        <v>46</v>
      </c>
      <c r="B22" s="28" t="s">
        <v>45</v>
      </c>
      <c r="C22" s="27">
        <v>53583.554799999998</v>
      </c>
      <c r="D22" s="27">
        <v>2.9999999999999997E-4</v>
      </c>
      <c r="E22" s="29">
        <f t="shared" si="0"/>
        <v>1110.9900181055109</v>
      </c>
      <c r="F22" s="1">
        <f t="shared" si="1"/>
        <v>1111</v>
      </c>
      <c r="G22" s="1">
        <f t="shared" si="2"/>
        <v>-5.9221890187473036E-3</v>
      </c>
      <c r="K22" s="1">
        <f t="shared" ref="K22:K31" si="5">+G22</f>
        <v>-5.9221890187473036E-3</v>
      </c>
      <c r="O22" s="1">
        <f t="shared" ca="1" si="3"/>
        <v>-4.8026733528314988E-3</v>
      </c>
      <c r="Q22" s="26">
        <f t="shared" si="4"/>
        <v>38565.054799999998</v>
      </c>
    </row>
    <row r="23" spans="1:17" x14ac:dyDescent="0.2">
      <c r="A23" s="27" t="s">
        <v>46</v>
      </c>
      <c r="B23" s="28" t="s">
        <v>47</v>
      </c>
      <c r="C23" s="27">
        <v>53584.445200000002</v>
      </c>
      <c r="D23" s="27">
        <v>2.9999999999999997E-4</v>
      </c>
      <c r="E23" s="29">
        <f t="shared" si="0"/>
        <v>1112.4907940560379</v>
      </c>
      <c r="F23" s="1">
        <f t="shared" si="1"/>
        <v>1112.5</v>
      </c>
      <c r="G23" s="1">
        <f t="shared" si="2"/>
        <v>-5.4618229332845658E-3</v>
      </c>
      <c r="K23" s="1">
        <f t="shared" si="5"/>
        <v>-5.4618229332845658E-3</v>
      </c>
      <c r="O23" s="1">
        <f t="shared" ca="1" si="3"/>
        <v>-4.7949451363216633E-3</v>
      </c>
      <c r="Q23" s="26">
        <f t="shared" si="4"/>
        <v>38565.945200000002</v>
      </c>
    </row>
    <row r="24" spans="1:17" x14ac:dyDescent="0.2">
      <c r="A24" s="27" t="s">
        <v>46</v>
      </c>
      <c r="B24" s="28" t="s">
        <v>45</v>
      </c>
      <c r="C24" s="27">
        <v>53586.520900000003</v>
      </c>
      <c r="D24" s="27">
        <v>2.9999999999999997E-4</v>
      </c>
      <c r="E24" s="29">
        <f t="shared" si="0"/>
        <v>1115.9894021428497</v>
      </c>
      <c r="F24" s="1">
        <f t="shared" si="1"/>
        <v>1116</v>
      </c>
      <c r="G24" s="1">
        <f t="shared" si="2"/>
        <v>-6.2876354058971629E-3</v>
      </c>
      <c r="K24" s="1">
        <f t="shared" si="5"/>
        <v>-6.2876354058971629E-3</v>
      </c>
      <c r="O24" s="1">
        <f t="shared" ca="1" si="3"/>
        <v>-4.7769126311320463E-3</v>
      </c>
      <c r="Q24" s="26">
        <f t="shared" si="4"/>
        <v>38568.020900000003</v>
      </c>
    </row>
    <row r="25" spans="1:17" x14ac:dyDescent="0.2">
      <c r="A25" s="27" t="s">
        <v>46</v>
      </c>
      <c r="B25" s="28" t="s">
        <v>47</v>
      </c>
      <c r="C25" s="27">
        <v>53590.378299999997</v>
      </c>
      <c r="D25" s="27">
        <v>4.0000000000000002E-4</v>
      </c>
      <c r="E25" s="29">
        <f t="shared" si="0"/>
        <v>1122.4910790875128</v>
      </c>
      <c r="F25" s="1">
        <f t="shared" si="1"/>
        <v>1122.5</v>
      </c>
      <c r="G25" s="1">
        <f t="shared" si="2"/>
        <v>-5.2927157303201966E-3</v>
      </c>
      <c r="K25" s="1">
        <f t="shared" si="5"/>
        <v>-5.2927157303201966E-3</v>
      </c>
      <c r="O25" s="1">
        <f t="shared" ca="1" si="3"/>
        <v>-4.7434236929227592E-3</v>
      </c>
      <c r="Q25" s="26">
        <f t="shared" si="4"/>
        <v>38571.878299999997</v>
      </c>
    </row>
    <row r="26" spans="1:17" x14ac:dyDescent="0.2">
      <c r="A26" s="27" t="s">
        <v>46</v>
      </c>
      <c r="B26" s="28" t="s">
        <v>47</v>
      </c>
      <c r="C26" s="27">
        <v>53591.564899999998</v>
      </c>
      <c r="D26" s="27">
        <v>2.9999999999999997E-4</v>
      </c>
      <c r="E26" s="29">
        <f t="shared" si="0"/>
        <v>1124.4911023836594</v>
      </c>
      <c r="F26" s="1">
        <f t="shared" si="1"/>
        <v>1124.5</v>
      </c>
      <c r="G26" s="1">
        <f t="shared" si="2"/>
        <v>-5.2788942848565057E-3</v>
      </c>
      <c r="K26" s="1">
        <f t="shared" si="5"/>
        <v>-5.2788942848565057E-3</v>
      </c>
      <c r="O26" s="1">
        <f t="shared" ca="1" si="3"/>
        <v>-4.7331194042429777E-3</v>
      </c>
      <c r="Q26" s="26">
        <f t="shared" si="4"/>
        <v>38573.064899999998</v>
      </c>
    </row>
    <row r="27" spans="1:17" x14ac:dyDescent="0.2">
      <c r="A27" s="23" t="s">
        <v>48</v>
      </c>
      <c r="B27" s="30" t="s">
        <v>47</v>
      </c>
      <c r="C27" s="31">
        <v>53718.534899999999</v>
      </c>
      <c r="D27" s="31">
        <v>1E-4</v>
      </c>
      <c r="E27" s="1">
        <f t="shared" si="0"/>
        <v>1338.5000000000007</v>
      </c>
      <c r="F27" s="1">
        <f t="shared" si="1"/>
        <v>1338.5</v>
      </c>
      <c r="G27" s="1">
        <f t="shared" si="2"/>
        <v>0</v>
      </c>
      <c r="K27" s="1">
        <f t="shared" si="5"/>
        <v>0</v>
      </c>
      <c r="O27" s="1">
        <f t="shared" ca="1" si="3"/>
        <v>-3.6305605155064298E-3</v>
      </c>
      <c r="Q27" s="26">
        <f t="shared" si="4"/>
        <v>38700.034899999999</v>
      </c>
    </row>
    <row r="28" spans="1:17" x14ac:dyDescent="0.2">
      <c r="A28" s="23" t="s">
        <v>49</v>
      </c>
      <c r="B28" s="32" t="s">
        <v>45</v>
      </c>
      <c r="C28" s="23">
        <v>53945.465700000001</v>
      </c>
      <c r="D28" s="23">
        <v>1E-4</v>
      </c>
      <c r="E28" s="1">
        <f t="shared" si="0"/>
        <v>1720.9935838638612</v>
      </c>
      <c r="F28" s="1">
        <f t="shared" si="1"/>
        <v>1721</v>
      </c>
      <c r="G28" s="1">
        <f t="shared" si="2"/>
        <v>-3.8066492343205027E-3</v>
      </c>
      <c r="K28" s="1">
        <f t="shared" si="5"/>
        <v>-3.8066492343205027E-3</v>
      </c>
      <c r="O28" s="1">
        <f t="shared" ca="1" si="3"/>
        <v>-1.6598653054983471E-3</v>
      </c>
      <c r="Q28" s="26">
        <f t="shared" si="4"/>
        <v>38926.965700000001</v>
      </c>
    </row>
    <row r="29" spans="1:17" x14ac:dyDescent="0.2">
      <c r="A29" s="23" t="s">
        <v>50</v>
      </c>
      <c r="B29" s="32" t="s">
        <v>47</v>
      </c>
      <c r="C29" s="23">
        <v>53972.460599999999</v>
      </c>
      <c r="D29" s="23">
        <v>1E-3</v>
      </c>
      <c r="E29" s="1">
        <f t="shared" si="0"/>
        <v>1766.493692474264</v>
      </c>
      <c r="F29" s="1">
        <f t="shared" si="1"/>
        <v>1766.5</v>
      </c>
      <c r="G29" s="1">
        <f t="shared" si="2"/>
        <v>-3.7422114328364842E-3</v>
      </c>
      <c r="K29" s="1">
        <f t="shared" si="5"/>
        <v>-3.7422114328364842E-3</v>
      </c>
      <c r="O29" s="1">
        <f t="shared" ca="1" si="3"/>
        <v>-1.4254427380333331E-3</v>
      </c>
      <c r="Q29" s="26">
        <f t="shared" si="4"/>
        <v>38953.960599999999</v>
      </c>
    </row>
    <row r="30" spans="1:17" x14ac:dyDescent="0.2">
      <c r="A30" s="33" t="s">
        <v>51</v>
      </c>
      <c r="B30" s="28" t="s">
        <v>47</v>
      </c>
      <c r="C30" s="27">
        <v>54319.544130000002</v>
      </c>
      <c r="D30" s="27">
        <v>2.0000000000000001E-4</v>
      </c>
      <c r="E30" s="1">
        <f t="shared" si="0"/>
        <v>2351.5056136846947</v>
      </c>
      <c r="F30" s="1">
        <f t="shared" si="1"/>
        <v>2351.5</v>
      </c>
      <c r="G30" s="1">
        <f t="shared" si="2"/>
        <v>3.3305603355984204E-3</v>
      </c>
      <c r="K30" s="1">
        <f t="shared" si="5"/>
        <v>3.3305603355984204E-3</v>
      </c>
      <c r="O30" s="1">
        <f t="shared" ca="1" si="3"/>
        <v>1.5885617008025571E-3</v>
      </c>
      <c r="Q30" s="26">
        <f t="shared" si="4"/>
        <v>39301.044130000002</v>
      </c>
    </row>
    <row r="31" spans="1:17" x14ac:dyDescent="0.2">
      <c r="A31" s="23" t="s">
        <v>50</v>
      </c>
      <c r="B31" s="32" t="s">
        <v>47</v>
      </c>
      <c r="C31" s="23">
        <v>54328.440900000001</v>
      </c>
      <c r="D31" s="23">
        <v>2.0000000000000001E-4</v>
      </c>
      <c r="E31" s="29">
        <f t="shared" si="0"/>
        <v>2366.5011869700847</v>
      </c>
      <c r="F31" s="1">
        <f t="shared" si="1"/>
        <v>2366.5</v>
      </c>
      <c r="G31" s="1">
        <f t="shared" si="2"/>
        <v>7.0422115095425397E-4</v>
      </c>
      <c r="K31" s="1">
        <f t="shared" si="5"/>
        <v>7.0422115095425397E-4</v>
      </c>
      <c r="O31" s="1">
        <f t="shared" ca="1" si="3"/>
        <v>1.6658438659009137E-3</v>
      </c>
      <c r="Q31" s="26">
        <f t="shared" si="4"/>
        <v>39309.940900000001</v>
      </c>
    </row>
    <row r="32" spans="1:17" x14ac:dyDescent="0.2">
      <c r="A32" s="27" t="s">
        <v>52</v>
      </c>
      <c r="B32" s="28" t="s">
        <v>45</v>
      </c>
      <c r="C32" s="27">
        <v>54689.465499999998</v>
      </c>
      <c r="D32" s="27">
        <v>4.0000000000000002E-4</v>
      </c>
      <c r="E32" s="29">
        <f t="shared" si="0"/>
        <v>2975.0108873589893</v>
      </c>
      <c r="F32" s="1">
        <f t="shared" si="1"/>
        <v>2975</v>
      </c>
      <c r="G32" s="1">
        <f t="shared" si="2"/>
        <v>6.4593948482070118E-3</v>
      </c>
      <c r="J32" s="1">
        <f>+G32</f>
        <v>6.4593948482070118E-3</v>
      </c>
      <c r="O32" s="1">
        <f t="shared" ca="1" si="3"/>
        <v>4.800923696724229E-3</v>
      </c>
      <c r="Q32" s="26">
        <f t="shared" si="4"/>
        <v>39670.965499999998</v>
      </c>
    </row>
    <row r="33" spans="1:17" x14ac:dyDescent="0.2">
      <c r="A33" s="23" t="s">
        <v>50</v>
      </c>
      <c r="B33" s="32" t="s">
        <v>47</v>
      </c>
      <c r="C33" s="23">
        <v>54710.526700000002</v>
      </c>
      <c r="D33" s="23">
        <v>4.0000000000000002E-4</v>
      </c>
      <c r="E33" s="29">
        <f t="shared" si="0"/>
        <v>3010.5096996333691</v>
      </c>
      <c r="F33" s="1">
        <f t="shared" si="1"/>
        <v>3010.5</v>
      </c>
      <c r="G33" s="1">
        <f t="shared" si="2"/>
        <v>5.7547254473320208E-3</v>
      </c>
      <c r="K33" s="1">
        <f t="shared" ref="K33:K48" si="6">+G33</f>
        <v>5.7547254473320208E-3</v>
      </c>
      <c r="O33" s="1">
        <f t="shared" ca="1" si="3"/>
        <v>4.9838248207903398E-3</v>
      </c>
      <c r="Q33" s="26">
        <f t="shared" si="4"/>
        <v>39692.026700000002</v>
      </c>
    </row>
    <row r="34" spans="1:17" x14ac:dyDescent="0.2">
      <c r="A34" s="33" t="s">
        <v>53</v>
      </c>
      <c r="B34" s="28" t="s">
        <v>45</v>
      </c>
      <c r="C34" s="27">
        <v>55074.515670000001</v>
      </c>
      <c r="D34" s="27">
        <v>4.0000000000000002E-4</v>
      </c>
      <c r="E34" s="29">
        <f t="shared" si="0"/>
        <v>3624.0158681314906</v>
      </c>
      <c r="F34" s="1">
        <f t="shared" si="1"/>
        <v>3624</v>
      </c>
      <c r="G34" s="1">
        <f t="shared" si="2"/>
        <v>9.414452753844671E-3</v>
      </c>
      <c r="K34" s="1">
        <f t="shared" si="6"/>
        <v>9.414452753844671E-3</v>
      </c>
      <c r="O34" s="1">
        <f t="shared" ca="1" si="3"/>
        <v>8.1446653733131084E-3</v>
      </c>
      <c r="Q34" s="26">
        <f t="shared" si="4"/>
        <v>40056.015670000001</v>
      </c>
    </row>
    <row r="35" spans="1:17" x14ac:dyDescent="0.2">
      <c r="A35" s="33" t="s">
        <v>54</v>
      </c>
      <c r="B35" s="28" t="s">
        <v>45</v>
      </c>
      <c r="C35" s="27">
        <v>55862.41433</v>
      </c>
      <c r="D35" s="27">
        <v>4.0000000000000002E-4</v>
      </c>
      <c r="E35" s="29">
        <f t="shared" si="0"/>
        <v>4952.0250329735054</v>
      </c>
      <c r="F35" s="1">
        <f t="shared" si="1"/>
        <v>4952</v>
      </c>
      <c r="G35" s="1">
        <f t="shared" si="2"/>
        <v>1.4851890184218064E-2</v>
      </c>
      <c r="K35" s="1">
        <f t="shared" si="6"/>
        <v>1.4851890184218064E-2</v>
      </c>
      <c r="O35" s="1">
        <f t="shared" ca="1" si="3"/>
        <v>1.4986713056687574E-2</v>
      </c>
      <c r="Q35" s="26">
        <f t="shared" si="4"/>
        <v>40843.91433</v>
      </c>
    </row>
    <row r="36" spans="1:17" x14ac:dyDescent="0.2">
      <c r="A36" s="33" t="s">
        <v>54</v>
      </c>
      <c r="B36" s="28" t="s">
        <v>45</v>
      </c>
      <c r="C36" s="27">
        <v>55862.414429999997</v>
      </c>
      <c r="D36" s="27">
        <v>4.0000000000000002E-4</v>
      </c>
      <c r="E36" s="29">
        <f t="shared" si="0"/>
        <v>4952.0252015242595</v>
      </c>
      <c r="F36" s="1">
        <f t="shared" si="1"/>
        <v>4952</v>
      </c>
      <c r="G36" s="1">
        <f t="shared" si="2"/>
        <v>1.4951890181691851E-2</v>
      </c>
      <c r="K36" s="1">
        <f t="shared" si="6"/>
        <v>1.4951890181691851E-2</v>
      </c>
      <c r="O36" s="1">
        <f t="shared" ca="1" si="3"/>
        <v>1.4986713056687574E-2</v>
      </c>
      <c r="Q36" s="26">
        <f t="shared" si="4"/>
        <v>40843.914429999997</v>
      </c>
    </row>
    <row r="37" spans="1:17" x14ac:dyDescent="0.2">
      <c r="A37" s="33" t="s">
        <v>54</v>
      </c>
      <c r="B37" s="28" t="s">
        <v>47</v>
      </c>
      <c r="C37" s="27">
        <v>56153.427300000003</v>
      </c>
      <c r="D37" s="27">
        <v>1E-4</v>
      </c>
      <c r="E37" s="29">
        <f t="shared" si="0"/>
        <v>5442.5296002079513</v>
      </c>
      <c r="F37" s="1">
        <f t="shared" si="1"/>
        <v>5442.5</v>
      </c>
      <c r="G37" s="1">
        <f t="shared" si="2"/>
        <v>1.7561598819156643E-2</v>
      </c>
      <c r="K37" s="1">
        <f t="shared" si="6"/>
        <v>1.7561598819156643E-2</v>
      </c>
      <c r="O37" s="1">
        <f t="shared" ca="1" si="3"/>
        <v>1.751383985540382E-2</v>
      </c>
      <c r="Q37" s="26">
        <f t="shared" si="4"/>
        <v>41134.927300000003</v>
      </c>
    </row>
    <row r="38" spans="1:17" x14ac:dyDescent="0.2">
      <c r="A38" s="33" t="s">
        <v>55</v>
      </c>
      <c r="B38" s="30" t="s">
        <v>45</v>
      </c>
      <c r="C38" s="31">
        <v>56164.4041</v>
      </c>
      <c r="D38" s="31">
        <v>4.0000000000000002E-4</v>
      </c>
      <c r="E38" s="29">
        <f t="shared" si="0"/>
        <v>5461.0310798279743</v>
      </c>
      <c r="F38" s="1">
        <f t="shared" si="1"/>
        <v>5461</v>
      </c>
      <c r="G38" s="1">
        <f t="shared" si="2"/>
        <v>1.8439447150740307E-2</v>
      </c>
      <c r="K38" s="1">
        <f t="shared" si="6"/>
        <v>1.8439447150740307E-2</v>
      </c>
      <c r="O38" s="1">
        <f t="shared" ca="1" si="3"/>
        <v>1.7609154525691794E-2</v>
      </c>
      <c r="Q38" s="26">
        <f t="shared" si="4"/>
        <v>41145.9041</v>
      </c>
    </row>
    <row r="39" spans="1:17" x14ac:dyDescent="0.2">
      <c r="A39" s="33" t="s">
        <v>56</v>
      </c>
      <c r="B39" s="28" t="s">
        <v>47</v>
      </c>
      <c r="C39" s="27">
        <v>56615.605000000003</v>
      </c>
      <c r="D39" s="27">
        <v>2.9999999999999997E-4</v>
      </c>
      <c r="E39" s="29">
        <f t="shared" si="0"/>
        <v>6221.5336175337379</v>
      </c>
      <c r="F39" s="1">
        <f t="shared" si="1"/>
        <v>6221.5</v>
      </c>
      <c r="G39" s="1">
        <f t="shared" si="2"/>
        <v>1.9945050444221124E-2</v>
      </c>
      <c r="K39" s="1">
        <f t="shared" si="6"/>
        <v>1.9945050444221124E-2</v>
      </c>
      <c r="O39" s="1">
        <f t="shared" ca="1" si="3"/>
        <v>2.1527360296178452E-2</v>
      </c>
      <c r="Q39" s="26">
        <f t="shared" si="4"/>
        <v>41597.105000000003</v>
      </c>
    </row>
    <row r="40" spans="1:17" x14ac:dyDescent="0.2">
      <c r="A40" s="34" t="s">
        <v>57</v>
      </c>
      <c r="B40" s="35" t="s">
        <v>47</v>
      </c>
      <c r="C40" s="36">
        <v>56924.716800000002</v>
      </c>
      <c r="D40" s="36">
        <v>2.0000000000000001E-4</v>
      </c>
      <c r="E40" s="29">
        <f t="shared" si="0"/>
        <v>6742.5438999484977</v>
      </c>
      <c r="F40" s="1">
        <f t="shared" si="1"/>
        <v>6742.5</v>
      </c>
      <c r="G40" s="1">
        <f t="shared" si="2"/>
        <v>2.6045536062156316E-2</v>
      </c>
      <c r="K40" s="1">
        <f t="shared" si="6"/>
        <v>2.6045536062156316E-2</v>
      </c>
      <c r="O40" s="1">
        <f t="shared" ca="1" si="3"/>
        <v>2.4211627497261357E-2</v>
      </c>
      <c r="Q40" s="26">
        <f t="shared" si="4"/>
        <v>41906.216800000002</v>
      </c>
    </row>
    <row r="41" spans="1:17" x14ac:dyDescent="0.2">
      <c r="A41" s="34" t="s">
        <v>57</v>
      </c>
      <c r="B41" s="35" t="s">
        <v>47</v>
      </c>
      <c r="C41" s="36">
        <v>57290.779300000002</v>
      </c>
      <c r="D41" s="36">
        <v>2.0000000000000001E-4</v>
      </c>
      <c r="E41" s="29">
        <f t="shared" si="0"/>
        <v>7359.5450189819794</v>
      </c>
      <c r="F41" s="1">
        <f t="shared" si="1"/>
        <v>7359.5</v>
      </c>
      <c r="G41" s="1">
        <f t="shared" si="2"/>
        <v>2.6709450896305498E-2</v>
      </c>
      <c r="K41" s="1">
        <f t="shared" si="6"/>
        <v>2.6709450896305498E-2</v>
      </c>
      <c r="O41" s="1">
        <f t="shared" ca="1" si="3"/>
        <v>2.7390500554973746E-2</v>
      </c>
      <c r="Q41" s="26">
        <f t="shared" si="4"/>
        <v>42272.279300000002</v>
      </c>
    </row>
    <row r="42" spans="1:17" x14ac:dyDescent="0.2">
      <c r="A42" s="37" t="s">
        <v>58</v>
      </c>
      <c r="B42" s="38" t="s">
        <v>45</v>
      </c>
      <c r="C42" s="39">
        <v>57643.493309999998</v>
      </c>
      <c r="D42" s="39">
        <v>2.5000000000000001E-3</v>
      </c>
      <c r="E42" s="29">
        <f t="shared" si="0"/>
        <v>7954.0471569195843</v>
      </c>
      <c r="F42" s="1">
        <f t="shared" si="1"/>
        <v>7954</v>
      </c>
      <c r="G42" s="1">
        <f t="shared" si="2"/>
        <v>2.7977874502539635E-2</v>
      </c>
      <c r="K42" s="1">
        <f t="shared" si="6"/>
        <v>2.7977874502539635E-2</v>
      </c>
      <c r="O42" s="1">
        <f t="shared" ca="1" si="3"/>
        <v>3.045345036503859E-2</v>
      </c>
      <c r="Q42" s="26">
        <f t="shared" si="4"/>
        <v>42624.993309999998</v>
      </c>
    </row>
    <row r="43" spans="1:17" x14ac:dyDescent="0.2">
      <c r="A43" s="34" t="s">
        <v>59</v>
      </c>
      <c r="B43" s="35" t="s">
        <v>47</v>
      </c>
      <c r="C43" s="36">
        <v>57684.732199999999</v>
      </c>
      <c r="D43" s="36">
        <v>2.0000000000000001E-4</v>
      </c>
      <c r="E43" s="29">
        <f t="shared" si="0"/>
        <v>8023.5556186650483</v>
      </c>
      <c r="F43" s="1">
        <f t="shared" si="1"/>
        <v>8023.5</v>
      </c>
      <c r="G43" s="1">
        <f t="shared" si="2"/>
        <v>3.2998169604979921E-2</v>
      </c>
      <c r="K43" s="1">
        <f t="shared" si="6"/>
        <v>3.2998169604979921E-2</v>
      </c>
      <c r="O43" s="1">
        <f t="shared" ca="1" si="3"/>
        <v>3.0811524396660975E-2</v>
      </c>
      <c r="Q43" s="26">
        <f t="shared" si="4"/>
        <v>42666.232199999999</v>
      </c>
    </row>
    <row r="44" spans="1:17" x14ac:dyDescent="0.2">
      <c r="A44" s="40" t="s">
        <v>60</v>
      </c>
      <c r="B44" s="41" t="s">
        <v>47</v>
      </c>
      <c r="C44" s="42">
        <v>58021.724499999997</v>
      </c>
      <c r="D44" s="42">
        <v>2.0000000000000001E-4</v>
      </c>
      <c r="E44" s="29">
        <f t="shared" si="0"/>
        <v>8591.5586952043432</v>
      </c>
      <c r="F44" s="1">
        <f t="shared" si="1"/>
        <v>8591.5</v>
      </c>
      <c r="G44" s="1">
        <f t="shared" si="2"/>
        <v>3.4823459107428789E-2</v>
      </c>
      <c r="K44" s="1">
        <f t="shared" si="6"/>
        <v>3.4823459107428789E-2</v>
      </c>
      <c r="O44" s="1">
        <f t="shared" ca="1" si="3"/>
        <v>3.3737942381718733E-2</v>
      </c>
      <c r="Q44" s="26">
        <f t="shared" si="4"/>
        <v>43003.224499999997</v>
      </c>
    </row>
    <row r="45" spans="1:17" x14ac:dyDescent="0.2">
      <c r="A45" s="43" t="s">
        <v>61</v>
      </c>
      <c r="B45" s="44" t="s">
        <v>47</v>
      </c>
      <c r="C45" s="45">
        <v>58749.700900000003</v>
      </c>
      <c r="D45" s="45">
        <v>2.0000000000000001E-4</v>
      </c>
      <c r="E45" s="29">
        <f t="shared" si="0"/>
        <v>9818.5684365189263</v>
      </c>
      <c r="F45" s="1">
        <f t="shared" si="1"/>
        <v>9818.5</v>
      </c>
      <c r="G45" s="1">
        <f t="shared" si="2"/>
        <v>4.0602913730253931E-2</v>
      </c>
      <c r="K45" s="1">
        <f t="shared" si="6"/>
        <v>4.0602913730253931E-2</v>
      </c>
      <c r="O45" s="1">
        <f t="shared" ca="1" si="3"/>
        <v>4.0059623486764263E-2</v>
      </c>
      <c r="Q45" s="26">
        <f t="shared" si="4"/>
        <v>43731.200900000003</v>
      </c>
    </row>
    <row r="46" spans="1:17" ht="12" customHeight="1" x14ac:dyDescent="0.2">
      <c r="A46" s="40" t="s">
        <v>65</v>
      </c>
      <c r="B46" s="41" t="s">
        <v>47</v>
      </c>
      <c r="C46" s="42">
        <v>59143.650699999998</v>
      </c>
      <c r="D46" s="42">
        <v>1E-4</v>
      </c>
      <c r="E46" s="29">
        <f t="shared" si="0"/>
        <v>10482.57381112849</v>
      </c>
      <c r="F46" s="1">
        <f t="shared" si="1"/>
        <v>10482.5</v>
      </c>
      <c r="G46" s="1">
        <f t="shared" si="2"/>
        <v>4.3791632444481365E-2</v>
      </c>
      <c r="K46" s="1">
        <f t="shared" si="6"/>
        <v>4.3791632444481365E-2</v>
      </c>
      <c r="O46" s="1">
        <f t="shared" ca="1" si="3"/>
        <v>4.3480647328451499E-2</v>
      </c>
      <c r="Q46" s="26">
        <f t="shared" si="4"/>
        <v>44125.150699999998</v>
      </c>
    </row>
    <row r="47" spans="1:17" ht="12" customHeight="1" x14ac:dyDescent="0.2">
      <c r="A47" s="43" t="s">
        <v>62</v>
      </c>
      <c r="B47" s="44" t="s">
        <v>47</v>
      </c>
      <c r="C47" s="45">
        <v>59189.925999999999</v>
      </c>
      <c r="D47" s="45" t="s">
        <v>63</v>
      </c>
      <c r="E47" s="29">
        <f t="shared" si="0"/>
        <v>10560.571180112231</v>
      </c>
      <c r="F47" s="1">
        <f t="shared" si="1"/>
        <v>10560.5</v>
      </c>
      <c r="G47" s="1">
        <f t="shared" si="2"/>
        <v>4.2230668681440875E-2</v>
      </c>
      <c r="K47" s="1">
        <f t="shared" si="6"/>
        <v>4.2230668681440875E-2</v>
      </c>
      <c r="O47" s="1">
        <f t="shared" ca="1" si="3"/>
        <v>4.3882514586962955E-2</v>
      </c>
      <c r="Q47" s="26">
        <f t="shared" si="4"/>
        <v>44171.425999999999</v>
      </c>
    </row>
    <row r="48" spans="1:17" ht="12" customHeight="1" x14ac:dyDescent="0.2">
      <c r="A48" s="43" t="s">
        <v>62</v>
      </c>
      <c r="B48" s="44" t="s">
        <v>47</v>
      </c>
      <c r="C48" s="45">
        <v>59189.927000000003</v>
      </c>
      <c r="D48" s="45" t="s">
        <v>64</v>
      </c>
      <c r="E48" s="29">
        <f t="shared" si="0"/>
        <v>10560.572865619819</v>
      </c>
      <c r="F48" s="1">
        <f t="shared" si="1"/>
        <v>10560.5</v>
      </c>
      <c r="G48" s="1">
        <f t="shared" si="2"/>
        <v>4.3230668685282581E-2</v>
      </c>
      <c r="K48" s="1">
        <f t="shared" si="6"/>
        <v>4.3230668685282581E-2</v>
      </c>
      <c r="O48" s="1">
        <f t="shared" ca="1" si="3"/>
        <v>4.3882514586962955E-2</v>
      </c>
      <c r="Q48" s="26">
        <f t="shared" si="4"/>
        <v>44171.427000000003</v>
      </c>
    </row>
    <row r="49" ht="12" customHeight="1" x14ac:dyDescent="0.2"/>
    <row r="50" ht="12" customHeight="1" x14ac:dyDescent="0.2"/>
  </sheetData>
  <sheetProtection selectLockedCells="1" selectUnlockedCells="1"/>
  <sortState xmlns:xlrd2="http://schemas.microsoft.com/office/spreadsheetml/2017/richdata2" ref="A21:Q49">
    <sortCondition ref="C21:C4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2022-03-30T05:53:13Z</dcterms:created>
  <dcterms:modified xsi:type="dcterms:W3CDTF">2024-03-02T05:42:12Z</dcterms:modified>
</cp:coreProperties>
</file>