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8157F4D-4BD4-468B-829D-C36B52BD8D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F17" i="1" s="1"/>
  <c r="C21" i="1"/>
  <c r="E21" i="1"/>
  <c r="F21" i="1"/>
  <c r="E22" i="1"/>
  <c r="F22" i="1"/>
  <c r="G22" i="1"/>
  <c r="H22" i="1"/>
  <c r="Q22" i="1"/>
  <c r="Q21" i="1"/>
  <c r="R22" i="1"/>
  <c r="G21" i="1"/>
  <c r="C17" i="1"/>
  <c r="H21" i="1"/>
  <c r="C11" i="1"/>
  <c r="C12" i="1"/>
  <c r="C16" i="1" l="1"/>
  <c r="D18" i="1" s="1"/>
  <c r="O22" i="1"/>
  <c r="O21" i="1"/>
  <c r="C15" i="1"/>
  <c r="F18" i="1" s="1"/>
  <c r="C18" i="1" l="1"/>
  <c r="F19" i="1"/>
</calcChain>
</file>

<file path=xl/sharedStrings.xml><?xml version="1.0" encoding="utf-8"?>
<sst xmlns="http://schemas.openxmlformats.org/spreadsheetml/2006/main" count="46" uniqueCount="45">
  <si>
    <t>V0436 Peg / GSC 1664-0249</t>
  </si>
  <si>
    <t>System Type:</t>
  </si>
  <si>
    <t>EW</t>
  </si>
  <si>
    <t>IBVS 5600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</si>
  <si>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</si>
  <si>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</si>
  <si>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</si>
  <si>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</si>
  <si>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</si>
  <si>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</si>
  <si>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</si>
  <si>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</si>
  <si>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</si>
  <si>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</si>
  <si>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</si>
  <si>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</si>
  <si>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</si>
  <si>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</si>
  <si>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</si>
  <si>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</si>
  <si>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</si>
  <si>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</si>
  <si>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</si>
  <si>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</si>
  <si>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</si>
  <si>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</si>
  <si>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</si>
  <si>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</si>
  <si>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</si>
  <si>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</si>
  <si>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</si>
  <si>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</si>
  <si>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IBVS</t>
  </si>
  <si>
    <t>S2</t>
  </si>
  <si>
    <t>S3</t>
  </si>
  <si>
    <t>S4</t>
  </si>
  <si>
    <t>S5</t>
  </si>
  <si>
    <t>S6</t>
  </si>
  <si>
    <t>Misc</t>
  </si>
  <si>
    <t>Lin Fit</t>
  </si>
  <si>
    <t>Q. Fit</t>
  </si>
  <si>
    <t>Date</t>
  </si>
  <si>
    <t>IBVS 5600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</si>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</sst>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2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sz val="16"/>
      <name val="Arial"/>
      <family val="2"/>
    </font>
    <font>
      <b/>
      <sz val="10"/>
      <color indexed="25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57"/>
        <bgColor indexed="17"/>
      </patternFill>
    </fill>
    <fill>
      <patternFill patternType="solid">
        <fgColor indexed="48"/>
        <b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2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2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2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2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2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3" fillId="15" borderId="0" applyNumberFormat="0" applyBorder="0" applyProtection="0">
      <alignment vertical="top"/>
    </xf>
    <xf numFmtId="0" fontId="4" fillId="16" borderId="1" applyNumberFormat="0" applyProtection="0">
      <alignment vertical="top"/>
    </xf>
    <xf numFmtId="0" fontId="5" fillId="12" borderId="2" applyNumberFormat="0" applyProtection="0">
      <alignment vertical="top"/>
    </xf>
    <xf numFmtId="3" fontId="25" fillId="0" borderId="0" applyFill="0" applyBorder="0" applyProtection="0">
      <alignment vertical="top"/>
    </xf>
    <xf numFmtId="164" fontId="25" fillId="0" borderId="0" applyFill="0" applyBorder="0" applyProtection="0">
      <alignment vertical="top"/>
    </xf>
    <xf numFmtId="0" fontId="2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5" fillId="0" borderId="0" applyFill="0" applyBorder="0" applyProtection="0">
      <alignment vertical="top"/>
    </xf>
    <xf numFmtId="0" fontId="7" fillId="5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7" borderId="0" applyNumberFormat="0" applyBorder="0" applyProtection="0">
      <alignment vertical="top"/>
    </xf>
    <xf numFmtId="0" fontId="25" fillId="0" borderId="0"/>
    <xf numFmtId="0" fontId="25" fillId="3" borderId="5" applyNumberFormat="0" applyProtection="0">
      <alignment vertical="top"/>
    </xf>
    <xf numFmtId="0" fontId="14" fillId="16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5" fillId="0" borderId="7" applyNumberFormat="0" applyFill="0" applyProtection="0">
      <alignment vertical="top"/>
    </xf>
    <xf numFmtId="0" fontId="12" fillId="0" borderId="0" applyNumberFormat="0" applyFill="0" applyBorder="0" applyProtection="0">
      <alignment vertical="top"/>
    </xf>
  </cellStyleXfs>
  <cellXfs count="30">
    <xf numFmtId="0" fontId="0" fillId="0" borderId="0" xfId="0">
      <alignment vertical="top"/>
    </xf>
    <xf numFmtId="0" fontId="0" fillId="0" borderId="0" xfId="0" applyAlignment="1"/>
    <xf numFmtId="0" fontId="16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20" fillId="0" borderId="0" xfId="0" applyFont="1" applyAlignment="1"/>
    <xf numFmtId="0" fontId="21" fillId="0" borderId="0" xfId="0" applyFont="1" applyAlignment="1">
      <alignment vertical="top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Font="1" applyBorder="1" applyAlignment="1">
      <alignment horizontal="center"/>
    </xf>
    <xf numFmtId="0" fontId="22" fillId="0" borderId="0" xfId="0" applyFont="1">
      <alignment vertical="top"/>
    </xf>
    <xf numFmtId="0" fontId="20" fillId="0" borderId="0" xfId="0" applyFont="1">
      <alignment vertical="top"/>
    </xf>
    <xf numFmtId="0" fontId="22" fillId="0" borderId="0" xfId="0" applyFont="1" applyAlignment="1">
      <alignment horizontal="center"/>
    </xf>
    <xf numFmtId="0" fontId="21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2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24" fillId="0" borderId="0" xfId="41" applyFont="1"/>
    <xf numFmtId="0" fontId="24" fillId="0" borderId="0" xfId="41" applyFont="1" applyAlignment="1">
      <alignment horizontal="center"/>
    </xf>
    <xf numFmtId="0" fontId="24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33"/>
      <rgbColor rgb="00003300"/>
      <rgbColor rgb="0066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V0436 Peg 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0476190476188"/>
          <c:y val="0.15215278270396379"/>
          <c:w val="0.78997493734335844"/>
          <c:h val="0.63163320801116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Active!$H$21:$H$220</c:f>
              <c:numCache>
                <c:formatCode>General</c:formatCode>
                <c:ptCount val="200"/>
                <c:pt idx="0">
                  <c:v>0</c:v>
                </c:pt>
                <c:pt idx="1">
                  <c:v>2.4015000068175141E-2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E-411B-8AB7-10E509D9E08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Active!$I$21:$I$220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E-411B-8AB7-10E509D9E0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Active!$J$21:$J$220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E-411B-8AB7-10E509D9E0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Active!$K$21:$K$220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E-411B-8AB7-10E509D9E0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Active!$L$21:$L$220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9E-411B-8AB7-10E509D9E0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Active!$M$21:$M$220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9E-411B-8AB7-10E509D9E0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Active!$N$21:$N$220</c:f>
              <c:numCache>
                <c:formatCode>General</c:formatCode>
                <c:ptCount val="2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9E-411B-8AB7-10E509D9E0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</c:f>
              <c:numCache>
                <c:formatCode>General</c:formatCode>
                <c:ptCount val="200"/>
                <c:pt idx="0">
                  <c:v>0</c:v>
                </c:pt>
                <c:pt idx="1">
                  <c:v>12619.5</c:v>
                </c:pt>
              </c:numCache>
            </c:numRef>
          </c:xVal>
          <c:yVal>
            <c:numRef>
              <c:f>Active!$O$21:$O$220</c:f>
              <c:numCache>
                <c:formatCode>General</c:formatCode>
                <c:ptCount val="200"/>
                <c:pt idx="0">
                  <c:v>0</c:v>
                </c:pt>
                <c:pt idx="1">
                  <c:v>2.4015000068175141E-2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9E-411B-8AB7-10E509D9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047576"/>
        <c:axId val="1"/>
      </c:scatterChart>
      <c:valAx>
        <c:axId val="53104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0475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07518796992482"/>
          <c:y val="0.91291543512015949"/>
          <c:w val="0.6360902255639098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BD9627-9ED3-FB78-4F8B-A4576656A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71093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2">
      <c r="A1" s="2" t="s">
        <v>0</v>
      </c>
    </row>
    <row r="2" spans="1:6" ht="12.75" customHeight="1" x14ac:dyDescent="0.2">
      <c r="A2" s="1" t="s">
        <v>1</v>
      </c>
      <c r="B2" s="3" t="s">
        <v>2</v>
      </c>
      <c r="C2" s="4"/>
      <c r="D2" s="4"/>
    </row>
    <row r="4" spans="1:6" x14ac:dyDescent="0.2">
      <c r="A4" s="5" t="s">
        <v>3</v>
      </c>
      <c r="C4" s="6">
        <v>52855.700999999885</v>
      </c>
      <c r="D4" s="7">
        <v>0.40672999999999998</v>
      </c>
    </row>
    <row r="5" spans="1:6" x14ac:dyDescent="0.2">
      <c r="A5" s="8" t="s">
        <v>4</v>
      </c>
      <c r="B5"/>
      <c r="C5" s="9">
        <v>-9.5</v>
      </c>
      <c r="D5" t="s">
        <v>5</v>
      </c>
      <c r="E5"/>
    </row>
    <row r="6" spans="1:6" x14ac:dyDescent="0.2">
      <c r="A6" s="10" t="s">
        <v>6</v>
      </c>
    </row>
    <row r="7" spans="1:6" x14ac:dyDescent="0.2">
      <c r="A7" s="1" t="s">
        <v>7</v>
      </c>
      <c r="C7" s="1">
        <f>+C4</f>
        <v>52855.700999999885</v>
      </c>
    </row>
    <row r="8" spans="1:6" x14ac:dyDescent="0.2">
      <c r="A8" s="1" t="s">
        <v>8</v>
      </c>
      <c r="C8" s="1">
        <f>+D4</f>
        <v>0.40672999999999998</v>
      </c>
    </row>
    <row r="9" spans="1:6" x14ac:dyDescent="0.2">
      <c r="A9" s="11" t="s">
        <v>9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INTERCEPT(INDIRECT($D$9):G992,INDIRECT($C$9):F992)</f>
        <v>0</v>
      </c>
      <c r="D11" s="4"/>
      <c r="E11"/>
    </row>
    <row r="12" spans="1:6" x14ac:dyDescent="0.2">
      <c r="A12" t="s">
        <v>13</v>
      </c>
      <c r="B12"/>
      <c r="C12" s="16">
        <f ca="1">SLOPE(INDIRECT($D$9):G992,INDIRECT($C$9):F992)</f>
        <v>1.9030072560858308E-6</v>
      </c>
      <c r="D12" s="4"/>
      <c r="E12"/>
    </row>
    <row r="13" spans="1:6" x14ac:dyDescent="0.2">
      <c r="A13" t="s">
        <v>14</v>
      </c>
      <c r="B13"/>
      <c r="C13" s="4" t="s">
        <v>15</v>
      </c>
      <c r="D13" s="4"/>
      <c r="E13"/>
    </row>
    <row r="14" spans="1:6" x14ac:dyDescent="0.2">
      <c r="A14"/>
      <c r="B14"/>
      <c r="C14"/>
      <c r="D14"/>
      <c r="E14"/>
    </row>
    <row r="15" spans="1:6" x14ac:dyDescent="0.2">
      <c r="A15" s="17" t="s">
        <v>16</v>
      </c>
      <c r="B15"/>
      <c r="C15" s="18">
        <f ca="1">(C7+C11)+(C8+C12)*INT(MAX(F21:F3533))</f>
        <v>57988.250884048452</v>
      </c>
      <c r="E15" s="19" t="s">
        <v>17</v>
      </c>
      <c r="F15" s="9">
        <v>1</v>
      </c>
    </row>
    <row r="16" spans="1:6" x14ac:dyDescent="0.2">
      <c r="A16" s="17" t="s">
        <v>18</v>
      </c>
      <c r="B16"/>
      <c r="C16" s="18">
        <f ca="1">+C8+C12</f>
        <v>0.40673190300725609</v>
      </c>
      <c r="E16" s="19" t="s">
        <v>19</v>
      </c>
      <c r="F16" s="16">
        <f ca="1">NOW()+15018.5+$C$5/24</f>
        <v>60371.79186597222</v>
      </c>
    </row>
    <row r="17" spans="1:18" x14ac:dyDescent="0.2">
      <c r="A17" s="19" t="s">
        <v>20</v>
      </c>
      <c r="B17"/>
      <c r="C17">
        <f>COUNT(C21:C2191)</f>
        <v>2</v>
      </c>
      <c r="E17" s="19" t="s">
        <v>21</v>
      </c>
      <c r="F17" s="16">
        <f ca="1">ROUND(2*(F16-$C$7)/$C$8,0)/2+F15</f>
        <v>18480.5</v>
      </c>
    </row>
    <row r="18" spans="1:18" x14ac:dyDescent="0.2">
      <c r="A18" s="17" t="s">
        <v>22</v>
      </c>
      <c r="B18"/>
      <c r="C18" s="20">
        <f ca="1">+C15</f>
        <v>57988.250884048452</v>
      </c>
      <c r="D18" s="21">
        <f ca="1">+C16</f>
        <v>0.40673190300725609</v>
      </c>
      <c r="E18" s="19" t="s">
        <v>23</v>
      </c>
      <c r="F18" s="16">
        <f ca="1">ROUND(2*(F16-$C$15)/$C$16,0)/2+F15</f>
        <v>5861</v>
      </c>
    </row>
    <row r="19" spans="1:18" x14ac:dyDescent="0.2">
      <c r="E19" s="19" t="s">
        <v>24</v>
      </c>
      <c r="F19" s="22">
        <f ca="1">+$C$15+$C$16*F18-15018.5-$C$5/24</f>
        <v>45354.002400907317</v>
      </c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</row>
    <row r="21" spans="1:18" x14ac:dyDescent="0.2">
      <c r="A21" s="24" t="s">
        <v>42</v>
      </c>
      <c r="C21" s="25">
        <f>+C4</f>
        <v>52855.700999999885</v>
      </c>
      <c r="D21" s="25" t="s">
        <v>15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0</v>
      </c>
      <c r="Q21" s="26">
        <f>+C21-15018.5</f>
        <v>37837.200999999885</v>
      </c>
    </row>
    <row r="22" spans="1:18" x14ac:dyDescent="0.2">
      <c r="A22" s="27" t="s">
        <v>43</v>
      </c>
      <c r="B22" s="28" t="s">
        <v>44</v>
      </c>
      <c r="C22" s="29">
        <v>57988.454249999952</v>
      </c>
      <c r="D22" s="29">
        <v>1.6000000000000001E-3</v>
      </c>
      <c r="E22" s="1">
        <f>+(C22-C$7)/C$8</f>
        <v>12619.559044083464</v>
      </c>
      <c r="F22" s="1">
        <f>ROUND(2*E22,0)/2</f>
        <v>12619.5</v>
      </c>
      <c r="G22" s="1">
        <f>+C22-(C$7+F22*C$8)</f>
        <v>2.4015000068175141E-2</v>
      </c>
      <c r="H22" s="1">
        <f>+G22</f>
        <v>2.4015000068175141E-2</v>
      </c>
      <c r="O22" s="1">
        <f ca="1">+C$11+C$12*$F22</f>
        <v>2.4015000068175141E-2</v>
      </c>
      <c r="Q22" s="26">
        <f>+C22-15018.5</f>
        <v>42969.954249999952</v>
      </c>
      <c r="R22" s="1" t="str">
        <f>IF(ABS(C22-C21)&lt;0.00001,1,"")</f>
        <v/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2024-03-02T06:00:17Z</dcterms:created>
  <dcterms:modified xsi:type="dcterms:W3CDTF">2024-03-02T06:00:17Z</dcterms:modified>
</cp:coreProperties>
</file>