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BEB644F-7C28-4A19-8EEB-C48FBF1A0BB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Q24" i="1"/>
  <c r="E21" i="1"/>
  <c r="F21" i="1"/>
  <c r="G21" i="1"/>
  <c r="I21" i="1"/>
  <c r="E22" i="1"/>
  <c r="F22" i="1"/>
  <c r="G22" i="1"/>
  <c r="K22" i="1"/>
  <c r="E23" i="1"/>
  <c r="F23" i="1"/>
  <c r="G23" i="1"/>
  <c r="K23" i="1"/>
  <c r="Q22" i="1"/>
  <c r="Q23" i="1"/>
  <c r="C9" i="1"/>
  <c r="D9" i="1"/>
  <c r="F16" i="1"/>
  <c r="C17" i="1"/>
  <c r="Q21" i="1"/>
  <c r="C11" i="1"/>
  <c r="C12" i="1"/>
  <c r="C16" i="1" l="1"/>
  <c r="D18" i="1" s="1"/>
  <c r="O23" i="1"/>
  <c r="O24" i="1"/>
  <c r="O21" i="1"/>
  <c r="O22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<sst xmlns="http://schemas.openxmlformats.org/spreadsheetml/2006/main" count="62" uniqueCount="54">
  <si>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</si>
  <si>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</si>
  <si>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</si>
  <si>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</si>
  <si>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</si>
  <si>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</si>
  <si>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</si>
  <si>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</si>
  <si>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</si>
  <si>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</si>
  <si>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</si>
  <si>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</si>
  <si>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</si>
  <si>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</si>
  <si>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</si>
  <si>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</si>
  <si>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</si>
  <si>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</si>
  <si>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</si>
  <si>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</si>
  <si>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</si>
  <si>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</si>
  <si>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</si>
  <si>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</si>
  <si>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</si>
  <si>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</si>
  <si>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</si>
  <si>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</si>
  <si>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</si>
  <si>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</si>
  <si>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</si>
  <si>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</si>
  <si>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</si>
  <si>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</si>
  <si>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</si>
  <si>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</si>
  <si>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</si>
  <si>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</si>
  <si>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</si>
  <si>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</si>
  <si>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</si>
  <si>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</si>
  <si>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V0461 Peg  </t>
  </si>
  <si>
    <t>2017K</t>
  </si>
  <si>
    <t>G-</t>
  </si>
  <si>
    <t xml:space="preserve">     1.14228     :  </t>
  </si>
  <si>
    <t xml:space="preserve">EA:       </t>
  </si>
  <si>
    <t>pr_6</t>
  </si>
  <si>
    <t xml:space="preserve">          </t>
  </si>
  <si>
    <t>GCVS</t>
  </si>
  <si>
    <t>V0461 Peg   / GSC G-</t>
  </si>
  <si>
    <t>I</t>
  </si>
  <si>
    <t>OEJV 0179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</si>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</sst>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 wrapText="1"/>
    </xf>
    <xf numFmtId="0" fontId="32" fillId="0" borderId="0" xfId="41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V0461 Peg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1941.5</c:v>
                </c:pt>
                <c:pt idx="2">
                  <c:v>2271.5</c:v>
                </c:pt>
                <c:pt idx="3">
                  <c:v>2573.5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2-44EB-AC09-CD218B93EE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1941.5</c:v>
                </c:pt>
                <c:pt idx="2">
                  <c:v>2271.5</c:v>
                </c:pt>
                <c:pt idx="3">
                  <c:v>2573.5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A2-44EB-AC09-CD218B93EE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1941.5</c:v>
                </c:pt>
                <c:pt idx="2">
                  <c:v>2271.5</c:v>
                </c:pt>
                <c:pt idx="3">
                  <c:v>2573.5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A2-44EB-AC09-CD218B93EE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1941.5</c:v>
                </c:pt>
                <c:pt idx="2">
                  <c:v>2271.5</c:v>
                </c:pt>
                <c:pt idx="3">
                  <c:v>2573.5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-1.3110000007145572E-2</c:v>
                </c:pt>
                <c:pt idx="2">
                  <c:v>-1.4830000000074506E-2</c:v>
                </c:pt>
                <c:pt idx="3">
                  <c:v>-1.728000000002794E-2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A2-44EB-AC09-CD218B93EE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1941.5</c:v>
                </c:pt>
                <c:pt idx="2">
                  <c:v>2271.5</c:v>
                </c:pt>
                <c:pt idx="3">
                  <c:v>2573.5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A2-44EB-AC09-CD218B93EE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1941.5</c:v>
                </c:pt>
                <c:pt idx="2">
                  <c:v>2271.5</c:v>
                </c:pt>
                <c:pt idx="3">
                  <c:v>2573.5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A2-44EB-AC09-CD218B93EE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1941.5</c:v>
                </c:pt>
                <c:pt idx="2">
                  <c:v>2271.5</c:v>
                </c:pt>
                <c:pt idx="3">
                  <c:v>2573.5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A2-44EB-AC09-CD218B93EE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1941.5</c:v>
                </c:pt>
                <c:pt idx="2">
                  <c:v>2271.5</c:v>
                </c:pt>
                <c:pt idx="3">
                  <c:v>2573.5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-7.2623283719260717E-6</c:v>
                </c:pt>
                <c:pt idx="1">
                  <c:v>-1.2935609896622961E-2</c:v>
                </c:pt>
                <c:pt idx="2">
                  <c:v>-1.5133062741084894E-2</c:v>
                </c:pt>
                <c:pt idx="3">
                  <c:v>-1.7144065041168235E-2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A2-44EB-AC09-CD218B93EE4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1941.5</c:v>
                </c:pt>
                <c:pt idx="2">
                  <c:v>2271.5</c:v>
                </c:pt>
                <c:pt idx="3">
                  <c:v>2573.5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A2-44EB-AC09-CD218B93E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09040"/>
        <c:axId val="1"/>
      </c:scatterChart>
      <c:valAx>
        <c:axId val="132809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0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793DA7-50BB-2A5D-7521-BF21B4C4B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4" t="s">
        <v>42</v>
      </c>
      <c r="G1" s="3" t="s">
        <v>43</v>
      </c>
      <c r="H1" s="5"/>
      <c r="I1" s="6" t="s">
        <v>44</v>
      </c>
      <c r="J1" s="7" t="s">
        <v>42</v>
      </c>
      <c r="K1" s="8">
        <v>21.502300000000002</v>
      </c>
      <c r="L1" s="8">
        <v>17.462220000000002</v>
      </c>
      <c r="M1" s="9">
        <v>54700.699000000001</v>
      </c>
      <c r="N1" s="9" t="s">
        <v>45</v>
      </c>
      <c r="O1" s="10" t="s">
        <v>46</v>
      </c>
      <c r="P1" s="10">
        <v>13.1</v>
      </c>
      <c r="Q1" s="10">
        <v>13.6</v>
      </c>
      <c r="R1" s="11" t="s">
        <v>47</v>
      </c>
      <c r="S1" s="12" t="s">
        <v>48</v>
      </c>
    </row>
    <row r="2" spans="1:19" s="13" customFormat="1" ht="12.95" customHeight="1" x14ac:dyDescent="0.2">
      <c r="A2" s="13" t="s">
        <v>24</v>
      </c>
      <c r="B2" s="13" t="s">
        <v>46</v>
      </c>
      <c r="C2" s="14"/>
      <c r="D2" s="15"/>
    </row>
    <row r="3" spans="1:19" s="13" customFormat="1" ht="12.95" customHeight="1" thickBot="1" x14ac:dyDescent="0.25"/>
    <row r="4" spans="1:19" s="13" customFormat="1" ht="12.95" customHeight="1" thickTop="1" thickBot="1" x14ac:dyDescent="0.25">
      <c r="A4" s="16" t="s">
        <v>1</v>
      </c>
      <c r="C4" s="17">
        <v>54700.699000000001</v>
      </c>
      <c r="D4" s="18" t="s">
        <v>45</v>
      </c>
    </row>
    <row r="5" spans="1:19" s="13" customFormat="1" ht="12.95" customHeight="1" thickTop="1" x14ac:dyDescent="0.2">
      <c r="A5" s="19" t="s">
        <v>29</v>
      </c>
      <c r="C5" s="20">
        <v>-9.5</v>
      </c>
      <c r="D5" s="13" t="s">
        <v>30</v>
      </c>
    </row>
    <row r="6" spans="1:19" s="13" customFormat="1" ht="12.95" customHeight="1" x14ac:dyDescent="0.2">
      <c r="A6" s="16" t="s">
        <v>2</v>
      </c>
    </row>
    <row r="7" spans="1:19" s="13" customFormat="1" ht="12.95" customHeight="1" x14ac:dyDescent="0.2">
      <c r="A7" s="13" t="s">
        <v>3</v>
      </c>
      <c r="C7" s="46">
        <v>54700.699000000001</v>
      </c>
      <c r="D7" s="22" t="s">
        <v>49</v>
      </c>
    </row>
    <row r="8" spans="1:19" s="13" customFormat="1" ht="12.95" customHeight="1" x14ac:dyDescent="0.2">
      <c r="A8" s="13" t="s">
        <v>4</v>
      </c>
      <c r="C8" s="46">
        <v>1.14228</v>
      </c>
      <c r="D8" s="22" t="s">
        <v>49</v>
      </c>
    </row>
    <row r="9" spans="1:19" s="13" customFormat="1" ht="12.95" customHeight="1" x14ac:dyDescent="0.2">
      <c r="A9" s="23" t="s">
        <v>33</v>
      </c>
      <c r="B9" s="24">
        <v>21</v>
      </c>
      <c r="C9" s="25" t="str">
        <f>"F"&amp;B9</f>
        <v>F21</v>
      </c>
      <c r="D9" s="26" t="str">
        <f>"G"&amp;B9</f>
        <v>G21</v>
      </c>
    </row>
    <row r="10" spans="1:19" s="13" customFormat="1" ht="12.95" customHeight="1" thickBot="1" x14ac:dyDescent="0.25">
      <c r="C10" s="27" t="s">
        <v>20</v>
      </c>
      <c r="D10" s="27" t="s">
        <v>21</v>
      </c>
    </row>
    <row r="11" spans="1:19" s="13" customFormat="1" ht="12.95" customHeight="1" x14ac:dyDescent="0.2">
      <c r="A11" s="13" t="s">
        <v>16</v>
      </c>
      <c r="C11" s="26">
        <f ca="1">INTERCEPT(INDIRECT($D$9):G992,INDIRECT($C$9):F992)</f>
        <v>-7.2623283719260717E-6</v>
      </c>
      <c r="D11" s="15"/>
    </row>
    <row r="12" spans="1:19" s="13" customFormat="1" ht="12.95" customHeight="1" x14ac:dyDescent="0.2">
      <c r="A12" s="13" t="s">
        <v>17</v>
      </c>
      <c r="C12" s="26">
        <f ca="1">SLOPE(INDIRECT($D$9):G992,INDIRECT($C$9):F992)</f>
        <v>-6.6589480135210069E-6</v>
      </c>
      <c r="D12" s="15"/>
    </row>
    <row r="13" spans="1:19" s="13" customFormat="1" ht="12.95" customHeight="1" x14ac:dyDescent="0.2">
      <c r="A13" s="13" t="s">
        <v>19</v>
      </c>
      <c r="C13" s="15" t="s">
        <v>14</v>
      </c>
    </row>
    <row r="14" spans="1:19" s="13" customFormat="1" ht="12.95" customHeight="1" x14ac:dyDescent="0.2"/>
    <row r="15" spans="1:19" s="13" customFormat="1" ht="12.95" customHeight="1" x14ac:dyDescent="0.2">
      <c r="A15" s="28" t="s">
        <v>18</v>
      </c>
      <c r="C15" s="29">
        <f ca="1">(C7+C11)+(C8+C12)*INT(MAX(F21:F3533))</f>
        <v>57639.768299264433</v>
      </c>
      <c r="E15" s="30" t="s">
        <v>35</v>
      </c>
      <c r="F15" s="24">
        <v>1</v>
      </c>
    </row>
    <row r="16" spans="1:19" s="13" customFormat="1" ht="12.95" customHeight="1" x14ac:dyDescent="0.2">
      <c r="A16" s="16" t="s">
        <v>5</v>
      </c>
      <c r="C16" s="31">
        <f ca="1">+C8+C12</f>
        <v>1.1422733410519865</v>
      </c>
      <c r="E16" s="30" t="s">
        <v>31</v>
      </c>
      <c r="F16" s="31">
        <f ca="1">NOW()+15018.5+$C$5/24</f>
        <v>60371.795588194444</v>
      </c>
    </row>
    <row r="17" spans="1:21" s="13" customFormat="1" ht="12.95" customHeight="1" thickBot="1" x14ac:dyDescent="0.25">
      <c r="A17" s="30" t="s">
        <v>28</v>
      </c>
      <c r="C17" s="13">
        <f>COUNT(C21:C2191)</f>
        <v>4</v>
      </c>
      <c r="E17" s="30" t="s">
        <v>36</v>
      </c>
      <c r="F17" s="32">
        <f ca="1">ROUND(2*(F16-$C$7)/$C$8,0)/2+F15</f>
        <v>4965.5</v>
      </c>
    </row>
    <row r="18" spans="1:21" s="13" customFormat="1" ht="12.95" customHeight="1" thickTop="1" thickBot="1" x14ac:dyDescent="0.25">
      <c r="A18" s="16" t="s">
        <v>6</v>
      </c>
      <c r="C18" s="33">
        <f ca="1">+C15</f>
        <v>57639.768299264433</v>
      </c>
      <c r="D18" s="34">
        <f ca="1">+C16</f>
        <v>1.1422733410519865</v>
      </c>
      <c r="E18" s="30" t="s">
        <v>37</v>
      </c>
      <c r="F18" s="26">
        <f ca="1">ROUND(2*(F16-$C$15)/$C$16,0)/2+F15</f>
        <v>2392.5</v>
      </c>
    </row>
    <row r="19" spans="1:21" s="13" customFormat="1" ht="12.95" customHeight="1" thickTop="1" x14ac:dyDescent="0.2">
      <c r="E19" s="30" t="s">
        <v>32</v>
      </c>
      <c r="F19" s="35">
        <f ca="1">+$C$15+$C$16*F18-15018.5-$C$5/24</f>
        <v>45354.553101064645</v>
      </c>
    </row>
    <row r="20" spans="1:21" s="13" customFormat="1" ht="12.95" customHeight="1" thickBot="1" x14ac:dyDescent="0.25">
      <c r="A20" s="27" t="s">
        <v>7</v>
      </c>
      <c r="B20" s="27" t="s">
        <v>8</v>
      </c>
      <c r="C20" s="27" t="s">
        <v>9</v>
      </c>
      <c r="D20" s="27" t="s">
        <v>13</v>
      </c>
      <c r="E20" s="27" t="s">
        <v>10</v>
      </c>
      <c r="F20" s="27" t="s">
        <v>11</v>
      </c>
      <c r="G20" s="27" t="s">
        <v>12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25</v>
      </c>
      <c r="M20" s="36" t="s">
        <v>26</v>
      </c>
      <c r="N20" s="36" t="s">
        <v>27</v>
      </c>
      <c r="O20" s="36" t="s">
        <v>23</v>
      </c>
      <c r="P20" s="37" t="s">
        <v>22</v>
      </c>
      <c r="Q20" s="27" t="s">
        <v>15</v>
      </c>
      <c r="U20" s="38" t="s">
        <v>34</v>
      </c>
    </row>
    <row r="21" spans="1:21" s="13" customFormat="1" ht="12.95" customHeight="1" x14ac:dyDescent="0.2">
      <c r="A21" s="13" t="s">
        <v>49</v>
      </c>
      <c r="C21" s="21">
        <v>54700.699000000001</v>
      </c>
      <c r="D21" s="21" t="s">
        <v>14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+C$11+C$12*$F21</f>
        <v>-7.2623283719260717E-6</v>
      </c>
      <c r="Q21" s="39">
        <f>+C21-15018.5</f>
        <v>39682.199000000001</v>
      </c>
    </row>
    <row r="22" spans="1:21" s="13" customFormat="1" ht="12.95" customHeight="1" x14ac:dyDescent="0.2">
      <c r="A22" s="40" t="s">
        <v>52</v>
      </c>
      <c r="B22" s="41" t="s">
        <v>53</v>
      </c>
      <c r="C22" s="42">
        <v>56918.422509999997</v>
      </c>
      <c r="D22" s="42">
        <v>1E-4</v>
      </c>
      <c r="E22" s="13">
        <f>+(C22-C$7)/C$8</f>
        <v>1941.4885229540885</v>
      </c>
      <c r="F22" s="13">
        <f>ROUND(2*E22,0)/2</f>
        <v>1941.5</v>
      </c>
      <c r="G22" s="13">
        <f>+C22-(C$7+F22*C$8)</f>
        <v>-1.3110000007145572E-2</v>
      </c>
      <c r="K22" s="13">
        <f>+G22</f>
        <v>-1.3110000007145572E-2</v>
      </c>
      <c r="O22" s="13">
        <f ca="1">+C$11+C$12*$F22</f>
        <v>-1.2935609896622961E-2</v>
      </c>
      <c r="Q22" s="39">
        <f>+C22-15018.5</f>
        <v>41899.922509999997</v>
      </c>
    </row>
    <row r="23" spans="1:21" s="13" customFormat="1" ht="12.95" customHeight="1" x14ac:dyDescent="0.2">
      <c r="A23" s="40" t="s">
        <v>52</v>
      </c>
      <c r="B23" s="41" t="s">
        <v>51</v>
      </c>
      <c r="C23" s="42">
        <v>57295.373189999998</v>
      </c>
      <c r="D23" s="42">
        <v>5.9999999999999995E-4</v>
      </c>
      <c r="E23" s="13">
        <f>+(C23-C$7)/C$8</f>
        <v>2271.4870171936809</v>
      </c>
      <c r="F23" s="13">
        <f>ROUND(2*E23,0)/2</f>
        <v>2271.5</v>
      </c>
      <c r="G23" s="13">
        <f>+C23-(C$7+F23*C$8)</f>
        <v>-1.4830000000074506E-2</v>
      </c>
      <c r="K23" s="13">
        <f>+G23</f>
        <v>-1.4830000000074506E-2</v>
      </c>
      <c r="O23" s="13">
        <f ca="1">+C$11+C$12*$F23</f>
        <v>-1.5133062741084894E-2</v>
      </c>
      <c r="Q23" s="39">
        <f>+C23-15018.5</f>
        <v>42276.873189999998</v>
      </c>
    </row>
    <row r="24" spans="1:21" s="13" customFormat="1" ht="12.95" customHeight="1" x14ac:dyDescent="0.2">
      <c r="A24" s="43" t="s">
        <v>0</v>
      </c>
      <c r="B24" s="44" t="s">
        <v>53</v>
      </c>
      <c r="C24" s="45">
        <v>57640.3393</v>
      </c>
      <c r="D24" s="45">
        <v>5.9999999999999995E-4</v>
      </c>
      <c r="E24" s="13">
        <f>+(C24-C$7)/C$8</f>
        <v>2573.4848723605414</v>
      </c>
      <c r="F24" s="13">
        <f>ROUND(2*E24,0)/2</f>
        <v>2573.5</v>
      </c>
      <c r="G24" s="13">
        <f>+C24-(C$7+F24*C$8)</f>
        <v>-1.728000000002794E-2</v>
      </c>
      <c r="K24" s="13">
        <f>+G24</f>
        <v>-1.728000000002794E-2</v>
      </c>
      <c r="O24" s="13">
        <f ca="1">+C$11+C$12*$F24</f>
        <v>-1.7144065041168235E-2</v>
      </c>
      <c r="Q24" s="39">
        <f>+C24-15018.5</f>
        <v>42621.8393</v>
      </c>
    </row>
    <row r="25" spans="1:21" s="13" customFormat="1" ht="12.95" customHeight="1" x14ac:dyDescent="0.2">
      <c r="C25" s="21"/>
      <c r="D25" s="21"/>
      <c r="Q25" s="39"/>
    </row>
    <row r="26" spans="1:21" s="13" customFormat="1" ht="12.95" customHeight="1" x14ac:dyDescent="0.2">
      <c r="C26" s="21"/>
      <c r="D26" s="21"/>
      <c r="Q26" s="39"/>
    </row>
    <row r="27" spans="1:21" s="13" customFormat="1" ht="12.95" customHeight="1" x14ac:dyDescent="0.2">
      <c r="C27" s="21"/>
      <c r="D27" s="21"/>
      <c r="Q27" s="39"/>
    </row>
    <row r="28" spans="1:21" s="13" customFormat="1" ht="12.95" customHeight="1" x14ac:dyDescent="0.2">
      <c r="C28" s="21"/>
      <c r="D28" s="21"/>
      <c r="Q28" s="39"/>
    </row>
    <row r="29" spans="1:21" s="13" customFormat="1" ht="12.95" customHeight="1" x14ac:dyDescent="0.2">
      <c r="C29" s="21"/>
      <c r="D29" s="21"/>
      <c r="Q29" s="39"/>
    </row>
    <row r="30" spans="1:21" s="13" customFormat="1" ht="12.95" customHeight="1" x14ac:dyDescent="0.2">
      <c r="C30" s="21"/>
      <c r="D30" s="21"/>
      <c r="Q30" s="39"/>
    </row>
    <row r="31" spans="1:21" s="13" customFormat="1" ht="12.95" customHeight="1" x14ac:dyDescent="0.2">
      <c r="C31" s="21"/>
      <c r="D31" s="21"/>
      <c r="Q31" s="39"/>
    </row>
    <row r="32" spans="1:21" s="13" customFormat="1" ht="12.95" customHeight="1" x14ac:dyDescent="0.2">
      <c r="C32" s="21"/>
      <c r="D32" s="21"/>
      <c r="Q32" s="39"/>
    </row>
    <row r="33" spans="3:17" s="13" customFormat="1" ht="12.95" customHeight="1" x14ac:dyDescent="0.2">
      <c r="C33" s="21"/>
      <c r="D33" s="21"/>
      <c r="Q33" s="39"/>
    </row>
    <row r="34" spans="3:17" s="13" customFormat="1" ht="12.95" customHeight="1" x14ac:dyDescent="0.2">
      <c r="C34" s="21"/>
      <c r="D34" s="21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63373" r:id="rId1" display="http://vsolj.cetus-net.org/bulletin.html"/>
    <hyperlink ref="H63366" r:id="rId2" display="https://www.aavso.org/ejaavso"/>
    <hyperlink ref="AP224" r:id="rId3" display="http://cdsbib.u-strasbg.fr/cgi-bin/cdsbib?1990RMxAA..21..381G"/>
    <hyperlink ref="AP221" r:id="rId4" display="http://cdsbib.u-strasbg.fr/cgi-bin/cdsbib?1990RMxAA..21..381G"/>
    <hyperlink ref="AP223" r:id="rId5" display="http://cdsbib.u-strasbg.fr/cgi-bin/cdsbib?1990RMxAA..21..381G"/>
    <hyperlink ref="AP199" r:id="rId6" display="http://cdsbib.u-strasbg.fr/cgi-bin/cdsbib?1990RMxAA..21..381G"/>
    <hyperlink ref="I63373" r:id="rId7" display="http://vsolj.cetus-net.org/bulletin.html"/>
    <hyperlink ref="AQ360" r:id="rId8" display="http://cdsbib.u-strasbg.fr/cgi-bin/cdsbib?1990RMxAA..21..381G"/>
    <hyperlink ref="AQ2004" r:id="rId9" display="http://cdsbib.u-strasbg.fr/cgi-bin/cdsbib?1990RMxAA..21..381G"/>
    <hyperlink ref="AQ361" r:id="rId10" display="http://cdsbib.u-strasbg.fr/cgi-bin/cdsbib?1990RMxAA..21..381G"/>
    <hyperlink ref="H63370" r:id="rId11" display="https://www.aavso.org/ejaavso"/>
    <hyperlink ref="H1211" r:id="rId12" display="http://vsolj.cetus-net.org/bulletin.html"/>
    <hyperlink ref="AP4449" r:id="rId13" display="http://cdsbib.u-strasbg.fr/cgi-bin/cdsbib?1990RMxAA..21..381G"/>
    <hyperlink ref="AP4452" r:id="rId14" display="http://cdsbib.u-strasbg.fr/cgi-bin/cdsbib?1990RMxAA..21..381G"/>
    <hyperlink ref="AP4450" r:id="rId15" display="http://cdsbib.u-strasbg.fr/cgi-bin/cdsbib?1990RMxAA..21..381G"/>
    <hyperlink ref="AP4428" r:id="rId16" display="http://cdsbib.u-strasbg.fr/cgi-bin/cdsbib?1990RMxAA..21..381G"/>
    <hyperlink ref="I1211" r:id="rId17" display="http://vsolj.cetus-net.org/bulletin.html"/>
    <hyperlink ref="AQ4562" r:id="rId18" display="http://cdsbib.u-strasbg.fr/cgi-bin/cdsbib?1990RMxAA..21..381G"/>
    <hyperlink ref="AQ64650" r:id="rId19" display="http://cdsbib.u-strasbg.fr/cgi-bin/cdsbib?1990RMxAA..21..381G"/>
    <hyperlink ref="AQ456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2024-03-02T06:05:38Z</dcterms:modified>
</cp:coreProperties>
</file>