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7631FF1-6104-4843-B299-A5D11F3E9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U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C9" i="1"/>
  <c r="D9" i="1"/>
  <c r="F16" i="1"/>
  <c r="C17" i="1"/>
  <c r="A21" i="1"/>
  <c r="C21" i="1"/>
  <c r="G21" i="1"/>
  <c r="H21" i="1"/>
  <c r="E21" i="1"/>
  <c r="F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Q21" i="1"/>
  <c r="C12" i="1"/>
  <c r="C11" i="1"/>
  <c r="O33" i="1" l="1"/>
  <c r="O32" i="1"/>
  <c r="O31" i="1"/>
  <c r="C16" i="1"/>
  <c r="D18" i="1" s="1"/>
  <c r="C15" i="1"/>
  <c r="O21" i="1"/>
  <c r="O22" i="1"/>
  <c r="O27" i="1"/>
  <c r="O29" i="1"/>
  <c r="O28" i="1"/>
  <c r="O26" i="1"/>
  <c r="O30" i="1"/>
  <c r="O23" i="1"/>
  <c r="O24" i="1"/>
  <c r="O25" i="1"/>
  <c r="F17" i="1"/>
  <c r="F18" i="1" l="1"/>
  <c r="F19" i="1" s="1"/>
  <c r="C18" i="1"/>
</calcChain>
</file>

<file path=xl/sharedStrings.xml><?xml version="1.0" encoding="utf-8"?>
<sst xmlns="http://schemas.openxmlformats.org/spreadsheetml/2006/main" count="77" uniqueCount="56">
  <si>
    <t>V0463 Peg / GSC 1670-0251</t>
  </si>
  <si>
    <t>System Type:</t>
  </si>
  <si>
    <t>EW</t>
  </si>
  <si>
    <t>V0463 Peg</t>
  </si>
  <si>
    <t>G1670-0251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</si>
  <si>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</si>
  <si>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</si>
  <si>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</si>
  <si>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</si>
  <si>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</si>
  <si>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</si>
  <si>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</si>
  <si>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</si>
  <si>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</si>
  <si>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</si>
  <si>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</si>
  <si>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</si>
  <si>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</si>
  <si>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</si>
  <si>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</si>
  <si>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</si>
  <si>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</si>
  <si>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</si>
  <si>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</si>
  <si>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</si>
  <si>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</si>
  <si>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</si>
  <si>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</si>
  <si>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</si>
  <si>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</si>
  <si>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</si>
  <si>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</si>
  <si>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</si>
  <si>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</si>
  <si>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</si>
  <si>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</si>
  <si>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</si>
  <si>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</si>
  <si>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</si>
  <si>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</si>
  <si>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</si>
  <si>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</si>
  <si>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</si>
  <si>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</si>
  <si>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</si>
  <si>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</si>
  <si>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</si>
  <si>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5960</t>
  </si>
  <si>
    <t>I</t>
  </si>
  <si>
    <t>IBVS 6011</t>
  </si>
  <si>
    <t>II</t>
  </si>
  <si>
    <t>OEJV 0179</t>
  </si>
  <si>
    <t>IBVS 6244</t>
  </si>
  <si>
    <t>OEJV 0211</t>
  </si>
  <si>
    <t>VSB, 91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</si>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</sst>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yyyy"/>
  </numFmts>
  <fonts count="28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26" fillId="0" borderId="0" applyFill="0" applyBorder="0" applyProtection="0">
      <alignment vertical="top"/>
    </xf>
    <xf numFmtId="164" fontId="26" fillId="0" borderId="0" applyFill="0" applyBorder="0" applyProtection="0">
      <alignment vertical="top"/>
    </xf>
    <xf numFmtId="0" fontId="26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6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26" fillId="0" borderId="0"/>
    <xf numFmtId="0" fontId="26" fillId="0" borderId="0"/>
    <xf numFmtId="0" fontId="26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6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41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166" fontId="27" fillId="0" borderId="0" xfId="0" applyNumberFormat="1" applyFont="1" applyAlignment="1">
      <alignment vertical="center" wrapText="1"/>
    </xf>
    <xf numFmtId="167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23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18" fillId="0" borderId="0" xfId="42" applyFont="1" applyAlignment="1">
      <alignment vertical="center"/>
    </xf>
    <xf numFmtId="0" fontId="18" fillId="0" borderId="0" xfId="42" applyFont="1" applyAlignment="1">
      <alignment horizontal="center" vertical="center"/>
    </xf>
    <xf numFmtId="0" fontId="18" fillId="0" borderId="0" xfId="42" applyFont="1" applyAlignment="1">
      <alignment horizontal="left" vertical="center"/>
    </xf>
    <xf numFmtId="0" fontId="25" fillId="0" borderId="0" xfId="42" applyFont="1" applyAlignment="1">
      <alignment vertical="center"/>
    </xf>
    <xf numFmtId="0" fontId="25" fillId="0" borderId="0" xfId="42" applyFont="1" applyAlignment="1">
      <alignment horizontal="center" vertical="center" wrapText="1"/>
    </xf>
    <xf numFmtId="0" fontId="25" fillId="0" borderId="0" xfId="42" applyFont="1" applyAlignment="1">
      <alignment horizontal="left" vertical="center" wrapText="1"/>
    </xf>
    <xf numFmtId="0" fontId="25" fillId="0" borderId="0" xfId="41" applyFont="1" applyAlignment="1">
      <alignment vertical="center"/>
    </xf>
    <xf numFmtId="0" fontId="25" fillId="0" borderId="0" xfId="41" applyFont="1" applyAlignment="1">
      <alignment horizontal="center" vertical="center"/>
    </xf>
    <xf numFmtId="0" fontId="25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V0463 Peg - O-C Diagr.</a:t>
            </a:r>
          </a:p>
        </c:rich>
      </c:tx>
      <c:layout>
        <c:manualLayout>
          <c:xMode val="edge"/>
          <c:yMode val="edge"/>
          <c:x val="0.3700140439804033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471570867944"/>
          <c:y val="0.11211274266392376"/>
          <c:w val="0.81934950015704711"/>
          <c:h val="0.671673248051200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</c:numCache>
            </c:numRef>
          </c:xVal>
          <c:yVal>
            <c:numRef>
              <c:f>Active!$H$21:$H$30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69-4DA0-904C-17BF7D3F44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</c:numCache>
            </c:numRef>
          </c:xVal>
          <c:yVal>
            <c:numRef>
              <c:f>Active!$I$21:$I$30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69-4DA0-904C-17BF7D3F447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</c:numCache>
            </c:numRef>
          </c:xVal>
          <c:yVal>
            <c:numRef>
              <c:f>Active!$J$21:$J$30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69-4DA0-904C-17BF7D3F447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  <c:pt idx="10">
                  <c:v>18778</c:v>
                </c:pt>
                <c:pt idx="11">
                  <c:v>18778</c:v>
                </c:pt>
                <c:pt idx="12">
                  <c:v>18832.5</c:v>
                </c:pt>
              </c:numCache>
            </c:numRef>
          </c:xVal>
          <c:yVal>
            <c:numRef>
              <c:f>Active!$K$21:$K$300</c:f>
              <c:numCache>
                <c:formatCode>General</c:formatCode>
                <c:ptCount val="280"/>
                <c:pt idx="1">
                  <c:v>5.8695000043371692E-3</c:v>
                </c:pt>
                <c:pt idx="2">
                  <c:v>6.7677499973797239E-3</c:v>
                </c:pt>
                <c:pt idx="3">
                  <c:v>1.0428249996039085E-2</c:v>
                </c:pt>
                <c:pt idx="4">
                  <c:v>1.1824250002973713E-2</c:v>
                </c:pt>
                <c:pt idx="5">
                  <c:v>1.3247249997220933E-2</c:v>
                </c:pt>
                <c:pt idx="6">
                  <c:v>1.2848499995016027E-2</c:v>
                </c:pt>
                <c:pt idx="7">
                  <c:v>1.2603999995917547E-2</c:v>
                </c:pt>
                <c:pt idx="8">
                  <c:v>1.3114249995851424E-2</c:v>
                </c:pt>
                <c:pt idx="9">
                  <c:v>1.3559000042732805E-2</c:v>
                </c:pt>
                <c:pt idx="11">
                  <c:v>1.570699991134461E-2</c:v>
                </c:pt>
                <c:pt idx="12">
                  <c:v>1.6323750118317548E-2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69-4DA0-904C-17BF7D3F447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</c:numCache>
            </c:numRef>
          </c:xVal>
          <c:yVal>
            <c:numRef>
              <c:f>Active!$L$21:$L$30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69-4DA0-904C-17BF7D3F44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</c:numCache>
            </c:numRef>
          </c:xVal>
          <c:yVal>
            <c:numRef>
              <c:f>Active!$M$21:$M$30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69-4DA0-904C-17BF7D3F44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</c:numCache>
            </c:numRef>
          </c:xVal>
          <c:yVal>
            <c:numRef>
              <c:f>Active!$N$21:$N$30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69-4DA0-904C-17BF7D3F44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  <c:pt idx="10">
                  <c:v>18778</c:v>
                </c:pt>
                <c:pt idx="11">
                  <c:v>18778</c:v>
                </c:pt>
                <c:pt idx="12">
                  <c:v>18832.5</c:v>
                </c:pt>
              </c:numCache>
            </c:numRef>
          </c:xVal>
          <c:yVal>
            <c:numRef>
              <c:f>Active!$O$21:$O$300</c:f>
              <c:numCache>
                <c:formatCode>General</c:formatCode>
                <c:ptCount val="280"/>
                <c:pt idx="0">
                  <c:v>3.1316266752074674E-3</c:v>
                </c:pt>
                <c:pt idx="1">
                  <c:v>7.1490332792274701E-3</c:v>
                </c:pt>
                <c:pt idx="2">
                  <c:v>7.8684061803502223E-3</c:v>
                </c:pt>
                <c:pt idx="3">
                  <c:v>9.877420764446386E-3</c:v>
                </c:pt>
                <c:pt idx="4">
                  <c:v>9.9546187218148164E-3</c:v>
                </c:pt>
                <c:pt idx="5">
                  <c:v>1.0453915188020309E-2</c:v>
                </c:pt>
                <c:pt idx="6">
                  <c:v>1.0489712627929056E-2</c:v>
                </c:pt>
                <c:pt idx="7">
                  <c:v>1.0587455202984247E-2</c:v>
                </c:pt>
                <c:pt idx="8">
                  <c:v>1.1237100916806481E-2</c:v>
                </c:pt>
                <c:pt idx="9">
                  <c:v>1.1950870740378296E-2</c:v>
                </c:pt>
                <c:pt idx="10">
                  <c:v>1.4822136703146041E-2</c:v>
                </c:pt>
                <c:pt idx="11">
                  <c:v>1.4822136703146041E-2</c:v>
                </c:pt>
                <c:pt idx="12">
                  <c:v>1.485606645053781E-2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69-4DA0-904C-17BF7D3F447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dPt>
            <c:idx val="10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631-42D9-BA87-B5B30F393B89}"/>
              </c:ext>
            </c:extLst>
          </c:dPt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6453</c:v>
                </c:pt>
                <c:pt idx="2">
                  <c:v>7608.5</c:v>
                </c:pt>
                <c:pt idx="3">
                  <c:v>10835.5</c:v>
                </c:pt>
                <c:pt idx="4">
                  <c:v>10959.5</c:v>
                </c:pt>
                <c:pt idx="5">
                  <c:v>11761.5</c:v>
                </c:pt>
                <c:pt idx="6">
                  <c:v>11819</c:v>
                </c:pt>
                <c:pt idx="7">
                  <c:v>11976</c:v>
                </c:pt>
                <c:pt idx="8">
                  <c:v>13019.5</c:v>
                </c:pt>
                <c:pt idx="9">
                  <c:v>14166</c:v>
                </c:pt>
                <c:pt idx="10">
                  <c:v>18778</c:v>
                </c:pt>
                <c:pt idx="11">
                  <c:v>18778</c:v>
                </c:pt>
                <c:pt idx="12">
                  <c:v>18832.5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10">
                  <c:v>4.907000096864067E-3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69-4DA0-904C-17BF7D3F4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321560"/>
        <c:axId val="1"/>
      </c:scatterChart>
      <c:valAx>
        <c:axId val="74832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94526818948184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185694635488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321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55847386339431"/>
          <c:y val="0.91291543512015949"/>
          <c:w val="0.653370446988486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4CDEDC-A7D5-5BBB-E292-A623EDD1C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</cols>
  <sheetData>
    <row r="1" spans="1:6" ht="20.25" x14ac:dyDescent="0.3">
      <c r="A1" s="2" t="s">
        <v>0</v>
      </c>
    </row>
    <row r="2" spans="1:6" s="10" customFormat="1" ht="12.95" customHeight="1" x14ac:dyDescent="0.2">
      <c r="A2" s="10" t="s">
        <v>1</v>
      </c>
      <c r="B2" s="10" t="s">
        <v>2</v>
      </c>
      <c r="C2" s="11"/>
      <c r="D2" s="11"/>
      <c r="E2" s="3" t="s">
        <v>3</v>
      </c>
      <c r="F2" s="10" t="s">
        <v>4</v>
      </c>
    </row>
    <row r="3" spans="1:6" s="10" customFormat="1" ht="12.95" customHeight="1" x14ac:dyDescent="0.2"/>
    <row r="4" spans="1:6" s="10" customFormat="1" ht="12.95" customHeight="1" x14ac:dyDescent="0.2">
      <c r="A4" s="12" t="s">
        <v>5</v>
      </c>
      <c r="C4" s="13" t="s">
        <v>6</v>
      </c>
      <c r="D4" s="14" t="s">
        <v>6</v>
      </c>
    </row>
    <row r="5" spans="1:6" s="10" customFormat="1" ht="12.95" customHeight="1" x14ac:dyDescent="0.2">
      <c r="A5" s="15" t="s">
        <v>7</v>
      </c>
      <c r="C5" s="16">
        <v>-9.5</v>
      </c>
      <c r="D5" s="10" t="s">
        <v>8</v>
      </c>
    </row>
    <row r="6" spans="1:6" s="10" customFormat="1" ht="12.95" customHeight="1" x14ac:dyDescent="0.2">
      <c r="A6" s="12" t="s">
        <v>9</v>
      </c>
    </row>
    <row r="7" spans="1:6" s="10" customFormat="1" ht="12.95" customHeight="1" x14ac:dyDescent="0.2">
      <c r="A7" s="10" t="s">
        <v>10</v>
      </c>
      <c r="C7" s="40">
        <v>53336.523000000001</v>
      </c>
      <c r="D7" s="18" t="s">
        <v>11</v>
      </c>
    </row>
    <row r="8" spans="1:6" s="10" customFormat="1" ht="12.95" customHeight="1" x14ac:dyDescent="0.2">
      <c r="A8" s="10" t="s">
        <v>12</v>
      </c>
      <c r="C8" s="40">
        <v>0.33056849999999999</v>
      </c>
      <c r="D8" s="18" t="s">
        <v>11</v>
      </c>
    </row>
    <row r="9" spans="1:6" s="10" customFormat="1" ht="12.95" customHeight="1" x14ac:dyDescent="0.2">
      <c r="A9" s="19" t="s">
        <v>13</v>
      </c>
      <c r="B9" s="20">
        <v>21</v>
      </c>
      <c r="C9" s="21" t="str">
        <f>"F"&amp;B9</f>
        <v>F21</v>
      </c>
      <c r="D9" s="22" t="str">
        <f>"G"&amp;B9</f>
        <v>G21</v>
      </c>
    </row>
    <row r="10" spans="1:6" s="10" customFormat="1" ht="12.95" customHeight="1" x14ac:dyDescent="0.2">
      <c r="C10" s="23" t="s">
        <v>14</v>
      </c>
      <c r="D10" s="23" t="s">
        <v>15</v>
      </c>
    </row>
    <row r="11" spans="1:6" s="10" customFormat="1" ht="12.95" customHeight="1" x14ac:dyDescent="0.2">
      <c r="A11" s="10" t="s">
        <v>16</v>
      </c>
      <c r="C11" s="22">
        <f ca="1">INTERCEPT(INDIRECT($D$9):G992,INDIRECT($C$9):F992)</f>
        <v>3.1316266752074674E-3</v>
      </c>
      <c r="D11" s="11"/>
    </row>
    <row r="12" spans="1:6" s="10" customFormat="1" ht="12.95" customHeight="1" x14ac:dyDescent="0.2">
      <c r="A12" s="10" t="s">
        <v>17</v>
      </c>
      <c r="C12" s="22">
        <f ca="1">SLOPE(INDIRECT($D$9):G992,INDIRECT($C$9):F992)</f>
        <v>6.2256417232605033E-7</v>
      </c>
      <c r="D12" s="11"/>
    </row>
    <row r="13" spans="1:6" s="10" customFormat="1" ht="12.95" customHeight="1" x14ac:dyDescent="0.2">
      <c r="A13" s="10" t="s">
        <v>18</v>
      </c>
      <c r="C13" s="11" t="s">
        <v>19</v>
      </c>
    </row>
    <row r="14" spans="1:6" s="10" customFormat="1" ht="12.95" customHeight="1" x14ac:dyDescent="0.2"/>
    <row r="15" spans="1:6" s="10" customFormat="1" ht="12.95" customHeight="1" x14ac:dyDescent="0.2">
      <c r="A15" s="12" t="s">
        <v>20</v>
      </c>
      <c r="C15" s="24">
        <f ca="1">(C7+C11)+(C8+C12)*INT(MAX(F21:F3533))</f>
        <v>59561.803847755167</v>
      </c>
      <c r="E15" s="19" t="s">
        <v>21</v>
      </c>
      <c r="F15" s="16">
        <v>1</v>
      </c>
    </row>
    <row r="16" spans="1:6" s="10" customFormat="1" ht="12.95" customHeight="1" x14ac:dyDescent="0.2">
      <c r="A16" s="12" t="s">
        <v>22</v>
      </c>
      <c r="C16" s="24">
        <f ca="1">+C8+C12</f>
        <v>0.33056912256417231</v>
      </c>
      <c r="E16" s="19" t="s">
        <v>23</v>
      </c>
      <c r="F16" s="22">
        <f ca="1">NOW()+15018.5+$C$5/24</f>
        <v>60371.797685416663</v>
      </c>
    </row>
    <row r="17" spans="1:21" s="10" customFormat="1" ht="12.95" customHeight="1" x14ac:dyDescent="0.2">
      <c r="A17" s="19" t="s">
        <v>24</v>
      </c>
      <c r="C17" s="10">
        <f>COUNT(C21:C2191)</f>
        <v>13</v>
      </c>
      <c r="E17" s="19" t="s">
        <v>25</v>
      </c>
      <c r="F17" s="22">
        <f ca="1">ROUND(2*(F16-$C$7)/$C$8,0)/2+F15</f>
        <v>21283.5</v>
      </c>
    </row>
    <row r="18" spans="1:21" s="10" customFormat="1" ht="12.95" customHeight="1" x14ac:dyDescent="0.2">
      <c r="A18" s="12" t="s">
        <v>26</v>
      </c>
      <c r="C18" s="25">
        <f ca="1">+C15</f>
        <v>59561.803847755167</v>
      </c>
      <c r="D18" s="26">
        <f ca="1">+C16</f>
        <v>0.33056912256417231</v>
      </c>
      <c r="E18" s="19" t="s">
        <v>27</v>
      </c>
      <c r="F18" s="22">
        <f ca="1">ROUND(2*(F16-$C$15)/$C$16,0)/2+F15</f>
        <v>2451.5</v>
      </c>
    </row>
    <row r="19" spans="1:21" s="10" customFormat="1" ht="12.95" customHeight="1" x14ac:dyDescent="0.2">
      <c r="E19" s="19" t="s">
        <v>28</v>
      </c>
      <c r="F19" s="27">
        <f ca="1">+$C$15+$C$16*F18-15018.5-$C$5/24</f>
        <v>45354.089885054571</v>
      </c>
    </row>
    <row r="20" spans="1:21" s="10" customFormat="1" ht="12.95" customHeight="1" x14ac:dyDescent="0.2">
      <c r="A20" s="23" t="s">
        <v>29</v>
      </c>
      <c r="B20" s="23" t="s">
        <v>30</v>
      </c>
      <c r="C20" s="23" t="s">
        <v>31</v>
      </c>
      <c r="D20" s="23" t="s">
        <v>32</v>
      </c>
      <c r="E20" s="23" t="s">
        <v>33</v>
      </c>
      <c r="F20" s="23" t="s">
        <v>34</v>
      </c>
      <c r="G20" s="23" t="s">
        <v>35</v>
      </c>
      <c r="H20" s="28" t="s">
        <v>36</v>
      </c>
      <c r="I20" s="28" t="s">
        <v>37</v>
      </c>
      <c r="J20" s="28" t="s">
        <v>38</v>
      </c>
      <c r="K20" s="28" t="s">
        <v>39</v>
      </c>
      <c r="L20" s="28" t="s">
        <v>40</v>
      </c>
      <c r="M20" s="28" t="s">
        <v>41</v>
      </c>
      <c r="N20" s="28" t="s">
        <v>42</v>
      </c>
      <c r="O20" s="28" t="s">
        <v>43</v>
      </c>
      <c r="P20" s="28" t="s">
        <v>44</v>
      </c>
      <c r="Q20" s="23" t="s">
        <v>45</v>
      </c>
      <c r="U20" s="29" t="s">
        <v>46</v>
      </c>
    </row>
    <row r="21" spans="1:21" s="10" customFormat="1" ht="12.95" customHeight="1" x14ac:dyDescent="0.2">
      <c r="A21" s="10" t="str">
        <f>D7</f>
        <v>VSX</v>
      </c>
      <c r="C21" s="17">
        <f>C$7</f>
        <v>53336.523000000001</v>
      </c>
      <c r="D21" s="17" t="s">
        <v>19</v>
      </c>
      <c r="E21" s="10">
        <f t="shared" ref="E21:E28" si="0">+(C21-C$7)/C$8</f>
        <v>0</v>
      </c>
      <c r="F21" s="10">
        <f t="shared" ref="F21:F29" si="1">ROUND(2*E21,0)/2</f>
        <v>0</v>
      </c>
      <c r="G21" s="10">
        <f t="shared" ref="G21:G28" si="2">+C21-(C$7+F21*C$8)</f>
        <v>0</v>
      </c>
      <c r="H21" s="10">
        <f>+G21</f>
        <v>0</v>
      </c>
      <c r="O21" s="10">
        <f t="shared" ref="O21:O28" ca="1" si="3">+C$11+C$12*$F21</f>
        <v>3.1316266752074674E-3</v>
      </c>
      <c r="Q21" s="30">
        <f t="shared" ref="Q21:Q28" si="4">+C21-15018.5</f>
        <v>38318.023000000001</v>
      </c>
    </row>
    <row r="22" spans="1:21" s="10" customFormat="1" ht="12.95" customHeight="1" x14ac:dyDescent="0.2">
      <c r="A22" s="4" t="s">
        <v>47</v>
      </c>
      <c r="B22" s="5" t="s">
        <v>48</v>
      </c>
      <c r="C22" s="4">
        <v>55469.687400000003</v>
      </c>
      <c r="D22" s="4">
        <v>2.0000000000000001E-4</v>
      </c>
      <c r="E22" s="10">
        <f t="shared" si="0"/>
        <v>6453.0177557752831</v>
      </c>
      <c r="F22" s="10">
        <f t="shared" si="1"/>
        <v>6453</v>
      </c>
      <c r="G22" s="10">
        <f t="shared" si="2"/>
        <v>5.8695000043371692E-3</v>
      </c>
      <c r="K22" s="10">
        <f t="shared" ref="K22:K28" si="5">+G22</f>
        <v>5.8695000043371692E-3</v>
      </c>
      <c r="O22" s="10">
        <f t="shared" ca="1" si="3"/>
        <v>7.1490332792274701E-3</v>
      </c>
      <c r="Q22" s="30">
        <f t="shared" si="4"/>
        <v>40451.187400000003</v>
      </c>
    </row>
    <row r="23" spans="1:21" s="10" customFormat="1" ht="12.95" customHeight="1" x14ac:dyDescent="0.2">
      <c r="A23" s="4" t="s">
        <v>49</v>
      </c>
      <c r="B23" s="5" t="s">
        <v>50</v>
      </c>
      <c r="C23" s="4">
        <v>55851.660199999998</v>
      </c>
      <c r="D23" s="4">
        <v>2.9999999999999997E-4</v>
      </c>
      <c r="E23" s="10">
        <f t="shared" si="0"/>
        <v>7608.5204730638206</v>
      </c>
      <c r="F23" s="10">
        <f t="shared" si="1"/>
        <v>7608.5</v>
      </c>
      <c r="G23" s="10">
        <f t="shared" si="2"/>
        <v>6.7677499973797239E-3</v>
      </c>
      <c r="K23" s="10">
        <f t="shared" si="5"/>
        <v>6.7677499973797239E-3</v>
      </c>
      <c r="O23" s="10">
        <f t="shared" ca="1" si="3"/>
        <v>7.8684061803502223E-3</v>
      </c>
      <c r="Q23" s="30">
        <f t="shared" si="4"/>
        <v>40833.160199999998</v>
      </c>
    </row>
    <row r="24" spans="1:21" s="10" customFormat="1" ht="12.95" customHeight="1" x14ac:dyDescent="0.2">
      <c r="A24" s="31" t="s">
        <v>51</v>
      </c>
      <c r="B24" s="32" t="s">
        <v>50</v>
      </c>
      <c r="C24" s="33">
        <v>56918.408409999996</v>
      </c>
      <c r="D24" s="33">
        <v>1E-4</v>
      </c>
      <c r="E24" s="10">
        <f t="shared" si="0"/>
        <v>10835.531546411697</v>
      </c>
      <c r="F24" s="10">
        <f t="shared" si="1"/>
        <v>10835.5</v>
      </c>
      <c r="G24" s="10">
        <f t="shared" si="2"/>
        <v>1.0428249996039085E-2</v>
      </c>
      <c r="K24" s="10">
        <f t="shared" si="5"/>
        <v>1.0428249996039085E-2</v>
      </c>
      <c r="O24" s="10">
        <f t="shared" ca="1" si="3"/>
        <v>9.877420764446386E-3</v>
      </c>
      <c r="Q24" s="30">
        <f t="shared" si="4"/>
        <v>41899.908409999996</v>
      </c>
    </row>
    <row r="25" spans="1:21" s="10" customFormat="1" ht="12.95" customHeight="1" x14ac:dyDescent="0.2">
      <c r="A25" s="31" t="s">
        <v>51</v>
      </c>
      <c r="B25" s="32" t="s">
        <v>50</v>
      </c>
      <c r="C25" s="33">
        <v>56959.400300000001</v>
      </c>
      <c r="D25" s="33">
        <v>2.0000000000000001E-4</v>
      </c>
      <c r="E25" s="10">
        <f t="shared" si="0"/>
        <v>10959.535769439617</v>
      </c>
      <c r="F25" s="10">
        <f t="shared" si="1"/>
        <v>10959.5</v>
      </c>
      <c r="G25" s="10">
        <f t="shared" si="2"/>
        <v>1.1824250002973713E-2</v>
      </c>
      <c r="K25" s="10">
        <f t="shared" si="5"/>
        <v>1.1824250002973713E-2</v>
      </c>
      <c r="O25" s="10">
        <f t="shared" ca="1" si="3"/>
        <v>9.9546187218148164E-3</v>
      </c>
      <c r="Q25" s="30">
        <f t="shared" si="4"/>
        <v>41940.900300000001</v>
      </c>
    </row>
    <row r="26" spans="1:21" s="10" customFormat="1" ht="12.95" customHeight="1" x14ac:dyDescent="0.2">
      <c r="A26" s="31" t="s">
        <v>51</v>
      </c>
      <c r="B26" s="32" t="s">
        <v>50</v>
      </c>
      <c r="C26" s="33">
        <v>57224.517659999998</v>
      </c>
      <c r="D26" s="33">
        <v>2.9999999999999997E-4</v>
      </c>
      <c r="E26" s="10">
        <f t="shared" si="0"/>
        <v>11761.540074144987</v>
      </c>
      <c r="F26" s="10">
        <f t="shared" si="1"/>
        <v>11761.5</v>
      </c>
      <c r="G26" s="10">
        <f t="shared" si="2"/>
        <v>1.3247249997220933E-2</v>
      </c>
      <c r="K26" s="10">
        <f t="shared" si="5"/>
        <v>1.3247249997220933E-2</v>
      </c>
      <c r="O26" s="10">
        <f t="shared" ca="1" si="3"/>
        <v>1.0453915188020309E-2</v>
      </c>
      <c r="Q26" s="30">
        <f t="shared" si="4"/>
        <v>42206.017659999998</v>
      </c>
    </row>
    <row r="27" spans="1:21" s="10" customFormat="1" ht="12.95" customHeight="1" x14ac:dyDescent="0.2">
      <c r="A27" s="31" t="s">
        <v>51</v>
      </c>
      <c r="B27" s="32" t="s">
        <v>48</v>
      </c>
      <c r="C27" s="33">
        <v>57243.524949999999</v>
      </c>
      <c r="D27" s="33">
        <v>2.9999999999999997E-4</v>
      </c>
      <c r="E27" s="10">
        <f t="shared" si="0"/>
        <v>11819.038867889705</v>
      </c>
      <c r="F27" s="10">
        <f t="shared" si="1"/>
        <v>11819</v>
      </c>
      <c r="G27" s="10">
        <f t="shared" si="2"/>
        <v>1.2848499995016027E-2</v>
      </c>
      <c r="K27" s="10">
        <f t="shared" si="5"/>
        <v>1.2848499995016027E-2</v>
      </c>
      <c r="O27" s="10">
        <f t="shared" ca="1" si="3"/>
        <v>1.0489712627929056E-2</v>
      </c>
      <c r="Q27" s="30">
        <f t="shared" si="4"/>
        <v>42225.024949999999</v>
      </c>
    </row>
    <row r="28" spans="1:21" s="10" customFormat="1" ht="12.95" customHeight="1" x14ac:dyDescent="0.2">
      <c r="A28" s="31" t="s">
        <v>51</v>
      </c>
      <c r="B28" s="32" t="s">
        <v>48</v>
      </c>
      <c r="C28" s="33">
        <v>57295.42396</v>
      </c>
      <c r="D28" s="33">
        <v>2.9999999999999997E-4</v>
      </c>
      <c r="E28" s="10">
        <f t="shared" si="0"/>
        <v>11976.038128254808</v>
      </c>
      <c r="F28" s="10">
        <f t="shared" si="1"/>
        <v>11976</v>
      </c>
      <c r="G28" s="10">
        <f t="shared" si="2"/>
        <v>1.2603999995917547E-2</v>
      </c>
      <c r="K28" s="10">
        <f t="shared" si="5"/>
        <v>1.2603999995917547E-2</v>
      </c>
      <c r="O28" s="10">
        <f t="shared" ca="1" si="3"/>
        <v>1.0587455202984247E-2</v>
      </c>
      <c r="Q28" s="30">
        <f t="shared" si="4"/>
        <v>42276.92396</v>
      </c>
    </row>
    <row r="29" spans="1:21" s="10" customFormat="1" ht="12.95" customHeight="1" x14ac:dyDescent="0.2">
      <c r="A29" s="34" t="s">
        <v>52</v>
      </c>
      <c r="B29" s="35" t="s">
        <v>50</v>
      </c>
      <c r="C29" s="36">
        <v>57640.3727</v>
      </c>
      <c r="D29" s="36">
        <v>2.0000000000000001E-4</v>
      </c>
      <c r="E29" s="10">
        <f>+(C29-C$7)/C$8</f>
        <v>13019.539671807806</v>
      </c>
      <c r="F29" s="10">
        <f t="shared" si="1"/>
        <v>13019.5</v>
      </c>
      <c r="G29" s="10">
        <f>+C29-(C$7+F29*C$8)</f>
        <v>1.3114249995851424E-2</v>
      </c>
      <c r="K29" s="10">
        <f>+G29</f>
        <v>1.3114249995851424E-2</v>
      </c>
      <c r="O29" s="10">
        <f ca="1">+C$11+C$12*$F29</f>
        <v>1.1237100916806481E-2</v>
      </c>
      <c r="Q29" s="30">
        <f>+C29-15018.5</f>
        <v>42621.8727</v>
      </c>
    </row>
    <row r="30" spans="1:21" s="10" customFormat="1" ht="12.95" customHeight="1" x14ac:dyDescent="0.2">
      <c r="A30" s="37" t="s">
        <v>53</v>
      </c>
      <c r="B30" s="38" t="s">
        <v>48</v>
      </c>
      <c r="C30" s="39">
        <v>58019.369930000044</v>
      </c>
      <c r="D30" s="39">
        <v>1E-4</v>
      </c>
      <c r="E30" s="10">
        <f>+(C30-C$7)/C$8</f>
        <v>14166.041017217442</v>
      </c>
      <c r="F30" s="10">
        <f>ROUND(2*E30,0)/2</f>
        <v>14166</v>
      </c>
      <c r="G30" s="10">
        <f>+C30-(C$7+F30*C$8)</f>
        <v>1.3559000042732805E-2</v>
      </c>
      <c r="K30" s="10">
        <f>+G30</f>
        <v>1.3559000042732805E-2</v>
      </c>
      <c r="O30" s="10">
        <f ca="1">+C$11+C$12*$F30</f>
        <v>1.1950870740378296E-2</v>
      </c>
      <c r="Q30" s="30">
        <f>+C30-15018.5</f>
        <v>43000.869930000044</v>
      </c>
    </row>
    <row r="31" spans="1:21" s="10" customFormat="1" ht="12.95" customHeight="1" x14ac:dyDescent="0.2">
      <c r="A31" s="6" t="s">
        <v>54</v>
      </c>
      <c r="B31" s="7" t="s">
        <v>48</v>
      </c>
      <c r="C31" s="8">
        <v>59543.943200000096</v>
      </c>
      <c r="D31" s="6" t="s">
        <v>55</v>
      </c>
      <c r="E31" s="10">
        <f t="shared" ref="E31:E33" si="6">+(C31-C$7)/C$8</f>
        <v>18778.014844124878</v>
      </c>
      <c r="F31" s="10">
        <f t="shared" ref="F31:F33" si="7">ROUND(2*E31,0)/2</f>
        <v>18778</v>
      </c>
      <c r="G31" s="10">
        <f t="shared" ref="G31:G33" si="8">+C31-(C$7+F31*C$8)</f>
        <v>4.907000096864067E-3</v>
      </c>
      <c r="O31" s="10">
        <f t="shared" ref="O31:O33" ca="1" si="9">+C$11+C$12*$F31</f>
        <v>1.4822136703146041E-2</v>
      </c>
      <c r="Q31" s="30">
        <f t="shared" ref="Q31:Q33" si="10">+C31-15018.5</f>
        <v>44525.443200000096</v>
      </c>
      <c r="U31" s="10">
        <f>+G31</f>
        <v>4.907000096864067E-3</v>
      </c>
    </row>
    <row r="32" spans="1:21" s="10" customFormat="1" ht="12.95" customHeight="1" x14ac:dyDescent="0.2">
      <c r="A32" s="6" t="s">
        <v>54</v>
      </c>
      <c r="B32" s="7" t="s">
        <v>48</v>
      </c>
      <c r="C32" s="8">
        <v>59543.953999999911</v>
      </c>
      <c r="D32" s="6" t="s">
        <v>55</v>
      </c>
      <c r="E32" s="10">
        <f t="shared" si="6"/>
        <v>18778.047515113842</v>
      </c>
      <c r="F32" s="10">
        <f t="shared" si="7"/>
        <v>18778</v>
      </c>
      <c r="G32" s="10">
        <f t="shared" si="8"/>
        <v>1.570699991134461E-2</v>
      </c>
      <c r="K32" s="10">
        <f t="shared" ref="K31:K33" si="11">+G32</f>
        <v>1.570699991134461E-2</v>
      </c>
      <c r="O32" s="10">
        <f t="shared" ca="1" si="9"/>
        <v>1.4822136703146041E-2</v>
      </c>
      <c r="Q32" s="30">
        <f t="shared" si="10"/>
        <v>44525.453999999911</v>
      </c>
    </row>
    <row r="33" spans="1:17" s="10" customFormat="1" ht="12.95" customHeight="1" x14ac:dyDescent="0.2">
      <c r="A33" s="6" t="s">
        <v>54</v>
      </c>
      <c r="B33" s="7" t="s">
        <v>48</v>
      </c>
      <c r="C33" s="8">
        <v>59561.970600000117</v>
      </c>
      <c r="D33" s="6" t="s">
        <v>55</v>
      </c>
      <c r="E33" s="10">
        <f t="shared" si="6"/>
        <v>18832.549380839722</v>
      </c>
      <c r="F33" s="10">
        <f t="shared" si="7"/>
        <v>18832.5</v>
      </c>
      <c r="G33" s="10">
        <f t="shared" si="8"/>
        <v>1.6323750118317548E-2</v>
      </c>
      <c r="K33" s="10">
        <f t="shared" si="11"/>
        <v>1.6323750118317548E-2</v>
      </c>
      <c r="O33" s="10">
        <f t="shared" ca="1" si="9"/>
        <v>1.485606645053781E-2</v>
      </c>
      <c r="Q33" s="30">
        <f t="shared" si="10"/>
        <v>44543.470600000117</v>
      </c>
    </row>
    <row r="34" spans="1:17" s="10" customFormat="1" ht="12.95" customHeight="1" x14ac:dyDescent="0.2">
      <c r="Q34" s="30"/>
    </row>
    <row r="35" spans="1:17" s="10" customFormat="1" ht="12.95" customHeight="1" x14ac:dyDescent="0.2">
      <c r="Q35" s="30"/>
    </row>
    <row r="36" spans="1:17" s="10" customFormat="1" ht="12.95" customHeight="1" x14ac:dyDescent="0.2">
      <c r="Q36" s="30"/>
    </row>
    <row r="37" spans="1:17" s="10" customFormat="1" ht="12.95" customHeight="1" x14ac:dyDescent="0.2">
      <c r="Q37" s="30"/>
    </row>
    <row r="38" spans="1:17" s="10" customFormat="1" ht="12.95" customHeight="1" x14ac:dyDescent="0.2">
      <c r="Q38" s="30"/>
    </row>
    <row r="39" spans="1:17" x14ac:dyDescent="0.2">
      <c r="Q39" s="9"/>
    </row>
    <row r="40" spans="1:17" x14ac:dyDescent="0.2">
      <c r="Q40" s="9"/>
    </row>
    <row r="41" spans="1:17" x14ac:dyDescent="0.2">
      <c r="Q41" s="9"/>
    </row>
    <row r="42" spans="1:17" x14ac:dyDescent="0.2">
      <c r="Q42" s="9"/>
    </row>
    <row r="43" spans="1:17" x14ac:dyDescent="0.2">
      <c r="Q43" s="9"/>
    </row>
    <row r="44" spans="1:17" x14ac:dyDescent="0.2">
      <c r="Q44" s="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2023-01-21T05:35:38Z</dcterms:created>
  <dcterms:modified xsi:type="dcterms:W3CDTF">2024-03-02T06:08:40Z</dcterms:modified>
</cp:coreProperties>
</file>