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43E37BE-1F0D-4B43-A74C-8BFE0D43AA4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E21" i="1"/>
  <c r="F21" i="1"/>
  <c r="G21" i="1"/>
  <c r="H21" i="1"/>
  <c r="G11" i="1"/>
  <c r="E14" i="1"/>
  <c r="E15" i="1" s="1"/>
  <c r="C17" i="1"/>
  <c r="Q21" i="1"/>
  <c r="C11" i="1"/>
  <c r="C12" i="1" l="1"/>
  <c r="C16" i="1" l="1"/>
  <c r="D18" i="1" s="1"/>
  <c r="O22" i="1"/>
  <c r="O24" i="1"/>
  <c r="O23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<sst xmlns="http://schemas.openxmlformats.org/spreadsheetml/2006/main" count="59" uniqueCount="51">
  <si>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</si>
  <si>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</si>
  <si>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</si>
  <si>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</si>
  <si>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</si>
  <si>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</si>
  <si>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</si>
  <si>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</si>
  <si>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</si>
  <si>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</si>
  <si>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</si>
  <si>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</si>
  <si>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</si>
  <si>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</si>
  <si>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</si>
  <si>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</si>
  <si>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</si>
  <si>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</si>
  <si>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</si>
  <si>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</si>
  <si>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</si>
  <si>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</si>
  <si>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</si>
  <si>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</si>
  <si>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</si>
  <si>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</si>
  <si>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</si>
  <si>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</si>
  <si>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</si>
  <si>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</si>
  <si>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</si>
  <si>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</si>
  <si>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</si>
  <si>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</si>
  <si>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</si>
  <si>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</si>
  <si>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</si>
  <si>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</si>
  <si>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</si>
  <si>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</si>
  <si>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</si>
  <si>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</si>
  <si>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G2766-1184</t>
  </si>
  <si>
    <t>Peg</t>
  </si>
  <si>
    <t>EW</t>
  </si>
  <si>
    <t>2766-1184</t>
  </si>
  <si>
    <t>IBVS 5920</t>
  </si>
  <si>
    <t>I</t>
  </si>
  <si>
    <t>IBVS 5960</t>
  </si>
  <si>
    <t>V0601 Peg / GSC 2766-1184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</si>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</sst>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V0601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C9-425F-9ABE-6A7CE95B49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-3.0367999999725726E-2</c:v>
                </c:pt>
                <c:pt idx="2">
                  <c:v>-3.139999999984866E-2</c:v>
                </c:pt>
                <c:pt idx="3">
                  <c:v>-3.5880000003089663E-2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C9-425F-9ABE-6A7CE95B49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C9-425F-9ABE-6A7CE95B49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C9-425F-9ABE-6A7CE95B49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C9-425F-9ABE-6A7CE95B49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C9-425F-9ABE-6A7CE95B49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C9-425F-9ABE-6A7CE95B49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-2.3735853262645337E-4</c:v>
                </c:pt>
                <c:pt idx="1">
                  <c:v>-2.8836633098883648E-2</c:v>
                </c:pt>
                <c:pt idx="2">
                  <c:v>-3.4226309630045873E-2</c:v>
                </c:pt>
                <c:pt idx="3">
                  <c:v>-3.4347698741108088E-2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C9-425F-9ABE-6A7CE95B497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2356</c:v>
                </c:pt>
                <c:pt idx="2">
                  <c:v>2800</c:v>
                </c:pt>
                <c:pt idx="3">
                  <c:v>2810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C9-425F-9ABE-6A7CE95B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09760"/>
        <c:axId val="1"/>
      </c:scatterChart>
      <c:valAx>
        <c:axId val="13280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809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7AB362-C7DB-B82B-CF58-9ACDA5DDB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49</v>
      </c>
    </row>
    <row r="2" spans="1:7" s="7" customFormat="1" ht="12.95" customHeight="1" x14ac:dyDescent="0.2">
      <c r="A2" s="7" t="s">
        <v>24</v>
      </c>
      <c r="B2" s="7" t="s">
        <v>44</v>
      </c>
      <c r="D2" s="8" t="s">
        <v>43</v>
      </c>
      <c r="E2" s="3" t="s">
        <v>42</v>
      </c>
    </row>
    <row r="3" spans="1:7" s="7" customFormat="1" ht="12.95" customHeight="1" thickBot="1" x14ac:dyDescent="0.25">
      <c r="E3" s="7" t="s">
        <v>45</v>
      </c>
    </row>
    <row r="4" spans="1:7" s="7" customFormat="1" ht="12.95" customHeight="1" thickTop="1" thickBot="1" x14ac:dyDescent="0.25">
      <c r="A4" s="9" t="s">
        <v>0</v>
      </c>
      <c r="C4" s="10" t="s">
        <v>41</v>
      </c>
      <c r="D4" s="11" t="s">
        <v>41</v>
      </c>
    </row>
    <row r="5" spans="1:7" s="7" customFormat="1" ht="12.95" customHeight="1" x14ac:dyDescent="0.2"/>
    <row r="6" spans="1:7" s="7" customFormat="1" ht="12.95" customHeight="1" x14ac:dyDescent="0.2">
      <c r="A6" s="9" t="s">
        <v>1</v>
      </c>
    </row>
    <row r="7" spans="1:7" s="7" customFormat="1" ht="12.95" customHeight="1" x14ac:dyDescent="0.2">
      <c r="A7" s="7" t="s">
        <v>2</v>
      </c>
      <c r="C7" s="7">
        <v>53255.588000000003</v>
      </c>
      <c r="D7" s="12" t="s">
        <v>39</v>
      </c>
    </row>
    <row r="8" spans="1:7" s="7" customFormat="1" ht="12.95" customHeight="1" x14ac:dyDescent="0.2">
      <c r="A8" s="7" t="s">
        <v>3</v>
      </c>
      <c r="C8" s="7">
        <v>0.80182799999999999</v>
      </c>
      <c r="D8" s="12" t="s">
        <v>39</v>
      </c>
    </row>
    <row r="9" spans="1:7" s="7" customFormat="1" ht="12.95" customHeight="1" x14ac:dyDescent="0.2">
      <c r="A9" s="13" t="s">
        <v>30</v>
      </c>
      <c r="C9" s="14">
        <v>-9.5</v>
      </c>
      <c r="D9" s="7" t="s">
        <v>31</v>
      </c>
    </row>
    <row r="10" spans="1:7" s="7" customFormat="1" ht="12.95" customHeight="1" thickBot="1" x14ac:dyDescent="0.25">
      <c r="C10" s="15" t="s">
        <v>20</v>
      </c>
      <c r="D10" s="15" t="s">
        <v>21</v>
      </c>
    </row>
    <row r="11" spans="1:7" s="7" customFormat="1" ht="12.95" customHeight="1" x14ac:dyDescent="0.2">
      <c r="A11" s="7" t="s">
        <v>15</v>
      </c>
      <c r="C11" s="16">
        <f ca="1">INTERCEPT(INDIRECT($G$11):G992,INDIRECT($F$11):F992)</f>
        <v>-2.3735853262645337E-4</v>
      </c>
      <c r="D11" s="8"/>
      <c r="F11" s="17" t="str">
        <f>"F"&amp;E19</f>
        <v>F21</v>
      </c>
      <c r="G11" s="16" t="str">
        <f>"G"&amp;E19</f>
        <v>G21</v>
      </c>
    </row>
    <row r="12" spans="1:7" s="7" customFormat="1" ht="12.95" customHeight="1" x14ac:dyDescent="0.2">
      <c r="A12" s="7" t="s">
        <v>16</v>
      </c>
      <c r="C12" s="16">
        <f ca="1">SLOPE(INDIRECT($G$11):G992,INDIRECT($F$11):F992)</f>
        <v>-1.213891110622122E-5</v>
      </c>
      <c r="D12" s="8"/>
    </row>
    <row r="13" spans="1:7" s="7" customFormat="1" ht="12.95" customHeight="1" x14ac:dyDescent="0.2">
      <c r="A13" s="7" t="s">
        <v>19</v>
      </c>
      <c r="C13" s="8" t="s">
        <v>13</v>
      </c>
      <c r="D13" s="12" t="s">
        <v>36</v>
      </c>
      <c r="E13" s="14">
        <v>1</v>
      </c>
    </row>
    <row r="14" spans="1:7" s="7" customFormat="1" ht="12.95" customHeight="1" x14ac:dyDescent="0.2">
      <c r="D14" s="12" t="s">
        <v>32</v>
      </c>
      <c r="E14" s="18">
        <f ca="1">NOW()+15018.5+$C$9/24</f>
        <v>60371.818413310182</v>
      </c>
    </row>
    <row r="15" spans="1:7" s="7" customFormat="1" ht="12.95" customHeight="1" x14ac:dyDescent="0.2">
      <c r="A15" s="19" t="s">
        <v>17</v>
      </c>
      <c r="C15" s="20">
        <f ca="1">(C7+C11)+(C8+C12)*INT(MAX(F21:F3533))</f>
        <v>55508.690332301267</v>
      </c>
      <c r="D15" s="12" t="s">
        <v>37</v>
      </c>
      <c r="E15" s="18">
        <f ca="1">ROUND(2*(E14-$C$7)/$C$8,0)/2+E13</f>
        <v>8876</v>
      </c>
    </row>
    <row r="16" spans="1:7" s="7" customFormat="1" ht="12.95" customHeight="1" x14ac:dyDescent="0.2">
      <c r="A16" s="9" t="s">
        <v>4</v>
      </c>
      <c r="C16" s="21">
        <f ca="1">+C8+C12</f>
        <v>0.8018158610888938</v>
      </c>
      <c r="D16" s="12" t="s">
        <v>38</v>
      </c>
      <c r="E16" s="16">
        <f ca="1">ROUND(2*(E14-$C$15)/$C$16,0)/2+E13</f>
        <v>6066</v>
      </c>
    </row>
    <row r="17" spans="1:18" s="7" customFormat="1" ht="12.95" customHeight="1" thickBot="1" x14ac:dyDescent="0.25">
      <c r="A17" s="12" t="s">
        <v>29</v>
      </c>
      <c r="C17" s="7">
        <f>COUNT(C21:C2191)</f>
        <v>4</v>
      </c>
      <c r="D17" s="12" t="s">
        <v>33</v>
      </c>
      <c r="E17" s="22">
        <f ca="1">+$C$15+$C$16*E16-15018.5-$C$9/24</f>
        <v>45354.401178999833</v>
      </c>
    </row>
    <row r="18" spans="1:18" s="7" customFormat="1" ht="12.95" customHeight="1" thickTop="1" thickBot="1" x14ac:dyDescent="0.25">
      <c r="A18" s="9" t="s">
        <v>5</v>
      </c>
      <c r="C18" s="23">
        <f ca="1">+C15</f>
        <v>55508.690332301267</v>
      </c>
      <c r="D18" s="24">
        <f ca="1">+C16</f>
        <v>0.8018158610888938</v>
      </c>
      <c r="E18" s="25" t="s">
        <v>34</v>
      </c>
    </row>
    <row r="19" spans="1:18" s="7" customFormat="1" ht="12.95" customHeight="1" thickTop="1" x14ac:dyDescent="0.2">
      <c r="A19" s="26" t="s">
        <v>35</v>
      </c>
      <c r="E19" s="27">
        <v>21</v>
      </c>
    </row>
    <row r="20" spans="1:18" s="7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8" t="s">
        <v>39</v>
      </c>
      <c r="I20" s="28" t="s">
        <v>50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5" t="s">
        <v>14</v>
      </c>
      <c r="R20" s="30" t="s">
        <v>40</v>
      </c>
    </row>
    <row r="21" spans="1:18" s="7" customFormat="1" ht="12.95" customHeight="1" x14ac:dyDescent="0.2">
      <c r="A21" s="7" t="s">
        <v>39</v>
      </c>
      <c r="C21" s="31">
        <v>53255.588000000003</v>
      </c>
      <c r="D21" s="31" t="s">
        <v>13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>
        <f ca="1">+C$11+C$12*$F21</f>
        <v>-2.3735853262645337E-4</v>
      </c>
      <c r="Q21" s="32">
        <f>+C21-15018.5</f>
        <v>38237.088000000003</v>
      </c>
    </row>
    <row r="22" spans="1:18" s="7" customFormat="1" ht="12.95" customHeight="1" x14ac:dyDescent="0.2">
      <c r="A22" s="4" t="s">
        <v>46</v>
      </c>
      <c r="B22" s="5" t="s">
        <v>47</v>
      </c>
      <c r="C22" s="4">
        <v>55144.664400000001</v>
      </c>
      <c r="D22" s="4">
        <v>4.0000000000000002E-4</v>
      </c>
      <c r="E22" s="7">
        <f>+(C22-C$7)/C$8</f>
        <v>2355.9621265408518</v>
      </c>
      <c r="F22" s="7">
        <f>ROUND(2*E22,0)/2</f>
        <v>2356</v>
      </c>
      <c r="G22" s="7">
        <f>+C22-(C$7+F22*C$8)</f>
        <v>-3.0367999999725726E-2</v>
      </c>
      <c r="I22" s="7">
        <f>+G22</f>
        <v>-3.0367999999725726E-2</v>
      </c>
      <c r="O22" s="7">
        <f ca="1">+C$11+C$12*$F22</f>
        <v>-2.8836633098883648E-2</v>
      </c>
      <c r="Q22" s="32">
        <f>+C22-15018.5</f>
        <v>40126.164400000001</v>
      </c>
    </row>
    <row r="23" spans="1:18" s="7" customFormat="1" ht="12.95" customHeight="1" x14ac:dyDescent="0.2">
      <c r="A23" s="4" t="s">
        <v>48</v>
      </c>
      <c r="B23" s="5" t="s">
        <v>47</v>
      </c>
      <c r="C23" s="4">
        <v>55500.675000000003</v>
      </c>
      <c r="D23" s="4">
        <v>6.9999999999999999E-4</v>
      </c>
      <c r="E23" s="7">
        <f>+(C23-C$7)/C$8</f>
        <v>2799.9608394817838</v>
      </c>
      <c r="F23" s="7">
        <f>ROUND(2*E23,0)/2</f>
        <v>2800</v>
      </c>
      <c r="G23" s="7">
        <f>+C23-(C$7+F23*C$8)</f>
        <v>-3.139999999984866E-2</v>
      </c>
      <c r="I23" s="7">
        <f>+G23</f>
        <v>-3.139999999984866E-2</v>
      </c>
      <c r="O23" s="7">
        <f ca="1">+C$11+C$12*$F23</f>
        <v>-3.4226309630045873E-2</v>
      </c>
      <c r="Q23" s="32">
        <f>+C23-15018.5</f>
        <v>40482.175000000003</v>
      </c>
    </row>
    <row r="24" spans="1:18" s="7" customFormat="1" ht="12.95" customHeight="1" x14ac:dyDescent="0.2">
      <c r="A24" s="4" t="s">
        <v>48</v>
      </c>
      <c r="B24" s="5" t="s">
        <v>47</v>
      </c>
      <c r="C24" s="4">
        <v>55508.688800000004</v>
      </c>
      <c r="D24" s="4">
        <v>5.9999999999999995E-4</v>
      </c>
      <c r="E24" s="7">
        <f>+(C24-C$7)/C$8</f>
        <v>2809.9552522486124</v>
      </c>
      <c r="F24" s="7">
        <f>ROUND(2*E24,0)/2</f>
        <v>2810</v>
      </c>
      <c r="G24" s="7">
        <f>+C24-(C$7+F24*C$8)</f>
        <v>-3.5880000003089663E-2</v>
      </c>
      <c r="I24" s="7">
        <f>+G24</f>
        <v>-3.5880000003089663E-2</v>
      </c>
      <c r="O24" s="7">
        <f ca="1">+C$11+C$12*$F24</f>
        <v>-3.4347698741108088E-2</v>
      </c>
      <c r="Q24" s="32">
        <f>+C24-15018.5</f>
        <v>40490.188800000004</v>
      </c>
    </row>
    <row r="25" spans="1:18" s="7" customFormat="1" ht="12.95" customHeight="1" x14ac:dyDescent="0.2">
      <c r="C25" s="31"/>
      <c r="D25" s="31"/>
      <c r="Q25" s="32"/>
    </row>
    <row r="26" spans="1:18" s="7" customFormat="1" ht="12.95" customHeight="1" x14ac:dyDescent="0.2">
      <c r="C26" s="31"/>
      <c r="D26" s="31"/>
      <c r="Q26" s="32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2024-03-02T06:38:30Z</dcterms:modified>
</cp:coreProperties>
</file>