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435F78A-2581-4065-B7B1-A2AB99BA144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Q21" i="1"/>
  <c r="G21" i="1"/>
  <c r="C17" i="1"/>
  <c r="H21" i="1"/>
  <c r="C11" i="1"/>
  <c r="E15" i="1" l="1"/>
  <c r="C12" i="1"/>
  <c r="C16" i="1" l="1"/>
  <c r="D18" i="1" s="1"/>
  <c r="O25" i="1"/>
  <c r="S25" i="1" s="1"/>
  <c r="C15" i="1"/>
  <c r="O22" i="1"/>
  <c r="S22" i="1" s="1"/>
  <c r="O23" i="1"/>
  <c r="S23" i="1" s="1"/>
  <c r="O24" i="1"/>
  <c r="S24" i="1" s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<sst xmlns="http://schemas.openxmlformats.org/spreadsheetml/2006/main" count="60" uniqueCount="54">
  <si>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</si>
  <si>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</si>
  <si>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</si>
  <si>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</si>
  <si>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</si>
  <si>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</si>
  <si>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</si>
  <si>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</si>
  <si>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</si>
  <si>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</si>
  <si>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</si>
  <si>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</si>
  <si>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</si>
  <si>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</si>
  <si>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</si>
  <si>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</si>
  <si>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</si>
  <si>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</si>
  <si>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</si>
  <si>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</si>
  <si>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</si>
  <si>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</si>
  <si>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</si>
  <si>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</si>
  <si>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</si>
  <si>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</si>
  <si>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</si>
  <si>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</si>
  <si>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</si>
  <si>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</si>
  <si>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</si>
  <si>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</si>
  <si>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</si>
  <si>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</si>
  <si>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</si>
  <si>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</si>
  <si>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</si>
  <si>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</si>
  <si>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</si>
  <si>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</si>
  <si>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</si>
  <si>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</si>
  <si>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G2226-2148</t>
  </si>
  <si>
    <t>G2226-2148_Peg.xls</t>
  </si>
  <si>
    <t>EW</t>
  </si>
  <si>
    <t>Peg</t>
  </si>
  <si>
    <t>VSX</t>
  </si>
  <si>
    <t>IBVS 5920</t>
  </si>
  <si>
    <t>II</t>
  </si>
  <si>
    <t>IBVS 5960</t>
  </si>
  <si>
    <t>I</t>
  </si>
  <si>
    <t>IBVS 6011</t>
  </si>
  <si>
    <t>V0637 Peg / GSC 2226-2148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</si>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</sst>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V0637 Peg - O-C Diagr.</a:t>
            </a:r>
          </a:p>
        </c:rich>
      </c:tx>
      <c:layout>
        <c:manualLayout>
          <c:xMode val="edge"/>
          <c:yMode val="edge"/>
          <c:x val="0.3433583959899749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7251.5</c:v>
                </c:pt>
                <c:pt idx="2">
                  <c:v>8396.5</c:v>
                </c:pt>
                <c:pt idx="3">
                  <c:v>8403</c:v>
                </c:pt>
                <c:pt idx="4">
                  <c:v>9628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D0-4FF8-BE86-73F55D293D0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7251.5</c:v>
                </c:pt>
                <c:pt idx="2">
                  <c:v>8396.5</c:v>
                </c:pt>
                <c:pt idx="3">
                  <c:v>8403</c:v>
                </c:pt>
                <c:pt idx="4">
                  <c:v>9628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1.6263499826891348E-2</c:v>
                </c:pt>
                <c:pt idx="2">
                  <c:v>2.0568499821820296E-2</c:v>
                </c:pt>
                <c:pt idx="3">
                  <c:v>2.2426999821618665E-2</c:v>
                </c:pt>
                <c:pt idx="4">
                  <c:v>2.2351999818056356E-2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D0-4FF8-BE86-73F55D293D0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7251.5</c:v>
                </c:pt>
                <c:pt idx="2">
                  <c:v>8396.5</c:v>
                </c:pt>
                <c:pt idx="3">
                  <c:v>8403</c:v>
                </c:pt>
                <c:pt idx="4">
                  <c:v>9628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D0-4FF8-BE86-73F55D293D0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7251.5</c:v>
                </c:pt>
                <c:pt idx="2">
                  <c:v>8396.5</c:v>
                </c:pt>
                <c:pt idx="3">
                  <c:v>8403</c:v>
                </c:pt>
                <c:pt idx="4">
                  <c:v>9628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D0-4FF8-BE86-73F55D293D0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7251.5</c:v>
                </c:pt>
                <c:pt idx="2">
                  <c:v>8396.5</c:v>
                </c:pt>
                <c:pt idx="3">
                  <c:v>8403</c:v>
                </c:pt>
                <c:pt idx="4">
                  <c:v>9628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D0-4FF8-BE86-73F55D293D0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7251.5</c:v>
                </c:pt>
                <c:pt idx="2">
                  <c:v>8396.5</c:v>
                </c:pt>
                <c:pt idx="3">
                  <c:v>8403</c:v>
                </c:pt>
                <c:pt idx="4">
                  <c:v>9628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D0-4FF8-BE86-73F55D293D0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7251.5</c:v>
                </c:pt>
                <c:pt idx="2">
                  <c:v>8396.5</c:v>
                </c:pt>
                <c:pt idx="3">
                  <c:v>8403</c:v>
                </c:pt>
                <c:pt idx="4">
                  <c:v>9628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D0-4FF8-BE86-73F55D293D0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7251.5</c:v>
                </c:pt>
                <c:pt idx="2">
                  <c:v>8396.5</c:v>
                </c:pt>
                <c:pt idx="3">
                  <c:v>8403</c:v>
                </c:pt>
                <c:pt idx="4">
                  <c:v>9628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-3.4658176007895669E-5</c:v>
                </c:pt>
                <c:pt idx="1">
                  <c:v>1.7574498276272228E-2</c:v>
                </c:pt>
                <c:pt idx="2">
                  <c:v>2.0354955304178281E-2</c:v>
                </c:pt>
                <c:pt idx="3">
                  <c:v>2.0370739558048488E-2</c:v>
                </c:pt>
                <c:pt idx="4">
                  <c:v>2.3345464325895578E-2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D0-4FF8-BE86-73F55D293D0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7251.5</c:v>
                </c:pt>
                <c:pt idx="2">
                  <c:v>8396.5</c:v>
                </c:pt>
                <c:pt idx="3">
                  <c:v>8403</c:v>
                </c:pt>
                <c:pt idx="4">
                  <c:v>9628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D0-4FF8-BE86-73F55D293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932768"/>
        <c:axId val="1"/>
      </c:scatterChart>
      <c:valAx>
        <c:axId val="880932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932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367B6F-B957-DBB8-1AAE-465B38D89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52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52860.717000000179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0.31179099999999998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-3.4658176007895669E-5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2.4283467492629281E-6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60371.825725578703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55862.664093464511</v>
      </c>
      <c r="D15" s="19" t="s">
        <v>38</v>
      </c>
      <c r="E15" s="20">
        <f ca="1">ROUND(2*(E14-$C$7)/$C$8,0)/2+E13</f>
        <v>24091</v>
      </c>
    </row>
    <row r="16" spans="1:7" s="6" customFormat="1" ht="12.95" customHeight="1" x14ac:dyDescent="0.2">
      <c r="A16" s="9" t="s">
        <v>4</v>
      </c>
      <c r="C16" s="23">
        <f ca="1">+C8+C12</f>
        <v>0.31179342834674922</v>
      </c>
      <c r="D16" s="19" t="s">
        <v>39</v>
      </c>
      <c r="E16" s="17">
        <f ca="1">ROUND(2*(E14-$C$15)/$C$16,0)/2+E13</f>
        <v>14463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45354.028280976883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55862.664093464511</v>
      </c>
      <c r="D18" s="26">
        <f ca="1">+C16</f>
        <v>0.31179342834674922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1.3210504706796925E-3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52860.717000000179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-3.4658176007895669E-5</v>
      </c>
      <c r="Q21" s="33">
        <f>+C21-15018.5</f>
        <v>37842.217000000179</v>
      </c>
      <c r="S21" s="6">
        <f ca="1">+(O21-G21)^2</f>
        <v>1.201189164194275E-9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55121.685700000002</v>
      </c>
      <c r="D22" s="3">
        <v>4.0000000000000002E-4</v>
      </c>
      <c r="E22" s="6">
        <f>+(C22-C$7)/C$8</f>
        <v>7251.5521615435437</v>
      </c>
      <c r="F22" s="6">
        <f>ROUND(2*E22,0)/2</f>
        <v>7251.5</v>
      </c>
      <c r="G22" s="6">
        <f>+C22-(C$7+F22*C$8)</f>
        <v>1.6263499826891348E-2</v>
      </c>
      <c r="I22" s="6">
        <f>+G22</f>
        <v>1.6263499826891348E-2</v>
      </c>
      <c r="O22" s="6">
        <f ca="1">+C$11+C$12*$F22</f>
        <v>1.7574498276272228E-2</v>
      </c>
      <c r="Q22" s="33">
        <f>+C22-15018.5</f>
        <v>40103.185700000002</v>
      </c>
      <c r="S22" s="6">
        <f ca="1">+(O22-G22)^2</f>
        <v>1.718716934279073E-6</v>
      </c>
    </row>
    <row r="23" spans="1:19" s="6" customFormat="1" ht="12.95" customHeight="1" x14ac:dyDescent="0.2">
      <c r="A23" s="3" t="s">
        <v>49</v>
      </c>
      <c r="B23" s="4" t="s">
        <v>48</v>
      </c>
      <c r="C23" s="3">
        <v>55478.690699999999</v>
      </c>
      <c r="D23" s="3">
        <v>4.0000000000000002E-4</v>
      </c>
      <c r="E23" s="6">
        <f>+(C23-C$7)/C$8</f>
        <v>8396.5659688695978</v>
      </c>
      <c r="F23" s="6">
        <f>ROUND(2*E23,0)/2</f>
        <v>8396.5</v>
      </c>
      <c r="G23" s="6">
        <f>+C23-(C$7+F23*C$8)</f>
        <v>2.0568499821820296E-2</v>
      </c>
      <c r="I23" s="6">
        <f>+G23</f>
        <v>2.0568499821820296E-2</v>
      </c>
      <c r="O23" s="6">
        <f ca="1">+C$11+C$12*$F23</f>
        <v>2.0354955304178281E-2</v>
      </c>
      <c r="Q23" s="33">
        <f>+C23-15018.5</f>
        <v>40460.190699999999</v>
      </c>
      <c r="S23" s="6">
        <f ca="1">+(O23-G23)^2</f>
        <v>4.560126101496111E-8</v>
      </c>
    </row>
    <row r="24" spans="1:19" s="6" customFormat="1" ht="12.95" customHeight="1" x14ac:dyDescent="0.2">
      <c r="A24" s="3" t="s">
        <v>49</v>
      </c>
      <c r="B24" s="4" t="s">
        <v>50</v>
      </c>
      <c r="C24" s="3">
        <v>55480.7192</v>
      </c>
      <c r="D24" s="3">
        <v>6.9999999999999999E-4</v>
      </c>
      <c r="E24" s="6">
        <f>+(C24-C$7)/C$8</f>
        <v>8403.0719295932886</v>
      </c>
      <c r="F24" s="6">
        <f>ROUND(2*E24,0)/2</f>
        <v>8403</v>
      </c>
      <c r="G24" s="6">
        <f>+C24-(C$7+F24*C$8)</f>
        <v>2.2426999821618665E-2</v>
      </c>
      <c r="I24" s="6">
        <f>+G24</f>
        <v>2.2426999821618665E-2</v>
      </c>
      <c r="O24" s="6">
        <f ca="1">+C$11+C$12*$F24</f>
        <v>2.0370739558048488E-2</v>
      </c>
      <c r="Q24" s="33">
        <f>+C24-15018.5</f>
        <v>40462.2192</v>
      </c>
      <c r="S24" s="6">
        <f ca="1">+(O24-G24)^2</f>
        <v>4.2282062715376931E-6</v>
      </c>
    </row>
    <row r="25" spans="1:19" s="6" customFormat="1" ht="12.95" customHeight="1" x14ac:dyDescent="0.2">
      <c r="A25" s="3" t="s">
        <v>51</v>
      </c>
      <c r="B25" s="4" t="s">
        <v>50</v>
      </c>
      <c r="C25" s="3">
        <v>55862.663099999998</v>
      </c>
      <c r="D25" s="3">
        <v>5.0000000000000001E-4</v>
      </c>
      <c r="E25" s="6">
        <f>+(C25-C$7)/C$8</f>
        <v>9628.0716890475323</v>
      </c>
      <c r="F25" s="6">
        <f>ROUND(2*E25,0)/2</f>
        <v>9628</v>
      </c>
      <c r="G25" s="6">
        <f>+C25-(C$7+F25*C$8)</f>
        <v>2.2351999818056356E-2</v>
      </c>
      <c r="I25" s="6">
        <f>+G25</f>
        <v>2.2351999818056356E-2</v>
      </c>
      <c r="O25" s="6">
        <f ca="1">+C$11+C$12*$F25</f>
        <v>2.3345464325895578E-2</v>
      </c>
      <c r="Q25" s="33">
        <f>+C25-15018.5</f>
        <v>40844.163099999998</v>
      </c>
      <c r="S25" s="6">
        <f ca="1">+(O25-G25)^2</f>
        <v>9.8697172833622674E-7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2024-03-02T06:49:02Z</dcterms:modified>
</cp:coreProperties>
</file>