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197ECE-A8CB-40A4-8DC6-C387491D3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I30" i="1" s="1"/>
  <c r="Q30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O30" i="1" l="1"/>
  <c r="S30" i="1" s="1"/>
  <c r="O29" i="1"/>
  <c r="S29" i="1" s="1"/>
  <c r="O26" i="1"/>
  <c r="S26" i="1" s="1"/>
  <c r="O28" i="1"/>
  <c r="S28" i="1" s="1"/>
  <c r="O27" i="1"/>
  <c r="S27" i="1" s="1"/>
  <c r="C16" i="1"/>
  <c r="D18" i="1" s="1"/>
  <c r="O21" i="1"/>
  <c r="S21" i="1" s="1"/>
  <c r="C15" i="1"/>
  <c r="O22" i="1"/>
  <c r="S22" i="1" s="1"/>
  <c r="O23" i="1"/>
  <c r="S23" i="1" s="1"/>
  <c r="O24" i="1"/>
  <c r="S24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<sst xmlns="http://schemas.openxmlformats.org/spreadsheetml/2006/main" count="70" uniqueCount="57">
  <si>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</si>
  <si>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</si>
  <si>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</si>
  <si>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</si>
  <si>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</si>
  <si>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</si>
  <si>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</si>
  <si>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</si>
  <si>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</si>
  <si>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</si>
  <si>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</si>
  <si>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</si>
  <si>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</si>
  <si>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</si>
  <si>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</si>
  <si>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</si>
  <si>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</si>
  <si>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</si>
  <si>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</si>
  <si>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</si>
  <si>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</si>
  <si>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</si>
  <si>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</si>
  <si>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</si>
  <si>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</si>
  <si>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</si>
  <si>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</si>
  <si>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</si>
  <si>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</si>
  <si>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</si>
  <si>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</si>
  <si>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</si>
  <si>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</si>
  <si>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</si>
  <si>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</si>
  <si>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</si>
  <si>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</si>
  <si>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</si>
  <si>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</si>
  <si>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</si>
  <si>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</si>
  <si>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</si>
  <si>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G1715-1370</t>
  </si>
  <si>
    <t>G1715-1370_Peg.xls</t>
  </si>
  <si>
    <t>EB / EW</t>
  </si>
  <si>
    <t>Peg</t>
  </si>
  <si>
    <t>VSX</t>
  </si>
  <si>
    <t>IBVS 5920</t>
  </si>
  <si>
    <t>II</t>
  </si>
  <si>
    <t>IBVS 5960</t>
  </si>
  <si>
    <t>IBVS 6011</t>
  </si>
  <si>
    <t>IBVS 6042</t>
  </si>
  <si>
    <t>I</t>
  </si>
  <si>
    <t>JBAV, 60</t>
  </si>
  <si>
    <t>V0675 Peg / GSC 1715-1370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</si>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</sst>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V0675 Peg - O-C Diagr.</a:t>
            </a:r>
          </a:p>
        </c:rich>
      </c:tx>
      <c:layout>
        <c:manualLayout>
          <c:xMode val="edge"/>
          <c:yMode val="edge"/>
          <c:x val="0.34536340852130326"/>
          <c:y val="3.519046605660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84-4BE6-B611-894795A74C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4.7760000961716287E-3</c:v>
                </c:pt>
                <c:pt idx="2">
                  <c:v>3.7880000891163945E-3</c:v>
                </c:pt>
                <c:pt idx="3">
                  <c:v>7.6840000911033712E-3</c:v>
                </c:pt>
                <c:pt idx="4">
                  <c:v>4.5200000895420089E-3</c:v>
                </c:pt>
                <c:pt idx="5">
                  <c:v>2.0564000093145296E-2</c:v>
                </c:pt>
                <c:pt idx="6">
                  <c:v>2.3392000090098009E-2</c:v>
                </c:pt>
                <c:pt idx="7">
                  <c:v>2.2844000093755312E-2</c:v>
                </c:pt>
                <c:pt idx="8">
                  <c:v>2.0872000095550902E-2</c:v>
                </c:pt>
                <c:pt idx="9">
                  <c:v>2.2256000018387567E-2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84-4BE6-B611-894795A74C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84-4BE6-B611-894795A74C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84-4BE6-B611-894795A74C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84-4BE6-B611-894795A74C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84-4BE6-B611-894795A74C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3.0000000000000003E-4</c:v>
                  </c:pt>
                  <c:pt idx="5">
                    <c:v>1.4E-3</c:v>
                  </c:pt>
                  <c:pt idx="6">
                    <c:v>1.4E-3</c:v>
                  </c:pt>
                  <c:pt idx="7">
                    <c:v>1E-4</c:v>
                  </c:pt>
                  <c:pt idx="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84-4BE6-B611-894795A74C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-5.0529996266910834E-4</c:v>
                </c:pt>
                <c:pt idx="1">
                  <c:v>3.1736479592509173E-3</c:v>
                </c:pt>
                <c:pt idx="2">
                  <c:v>4.7533804716845436E-3</c:v>
                </c:pt>
                <c:pt idx="3">
                  <c:v>6.39459957891349E-3</c:v>
                </c:pt>
                <c:pt idx="4">
                  <c:v>8.000345650683598E-3</c:v>
                </c:pt>
                <c:pt idx="5">
                  <c:v>2.0749354594590298E-2</c:v>
                </c:pt>
                <c:pt idx="6">
                  <c:v>2.0750142884267162E-2</c:v>
                </c:pt>
                <c:pt idx="7">
                  <c:v>2.2333816845085102E-2</c:v>
                </c:pt>
                <c:pt idx="8">
                  <c:v>2.2334605134761966E-2</c:v>
                </c:pt>
                <c:pt idx="9">
                  <c:v>2.2711407600302522E-2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84-4BE6-B611-894795A74C7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2333.5</c:v>
                </c:pt>
                <c:pt idx="2">
                  <c:v>3335.5</c:v>
                </c:pt>
                <c:pt idx="3">
                  <c:v>4376.5</c:v>
                </c:pt>
                <c:pt idx="4">
                  <c:v>5395</c:v>
                </c:pt>
                <c:pt idx="5">
                  <c:v>13481.5</c:v>
                </c:pt>
                <c:pt idx="6">
                  <c:v>13482</c:v>
                </c:pt>
                <c:pt idx="7">
                  <c:v>14486.5</c:v>
                </c:pt>
                <c:pt idx="8">
                  <c:v>14487</c:v>
                </c:pt>
                <c:pt idx="9">
                  <c:v>14726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84-4BE6-B611-894795A7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6016"/>
        <c:axId val="1"/>
      </c:scatterChart>
      <c:valAx>
        <c:axId val="81763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6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724E13-1B80-28AA-CF77-9EBC66D4A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54</v>
      </c>
      <c r="E1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2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41">
        <v>54305.774999999907</v>
      </c>
      <c r="D7" s="15" t="s">
        <v>46</v>
      </c>
    </row>
    <row r="8" spans="1:7" s="8" customFormat="1" ht="12.95" customHeight="1" x14ac:dyDescent="0.2">
      <c r="A8" s="8" t="s">
        <v>3</v>
      </c>
      <c r="C8" s="41">
        <v>0.35734399999999999</v>
      </c>
      <c r="D8" s="15" t="s">
        <v>46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-5.0529996266910834E-4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1.5765793537261735E-6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60371.83637488426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59568.045455407511</v>
      </c>
      <c r="D15" s="21" t="s">
        <v>38</v>
      </c>
      <c r="E15" s="22">
        <f ca="1">ROUND(2*(E14-$C$7)/$C$8,0)/2+E13</f>
        <v>16976.5</v>
      </c>
    </row>
    <row r="16" spans="1:7" s="8" customFormat="1" ht="12.95" customHeight="1" x14ac:dyDescent="0.2">
      <c r="A16" s="11" t="s">
        <v>4</v>
      </c>
      <c r="C16" s="25">
        <f ca="1">+C8+C12</f>
        <v>0.35734557657935373</v>
      </c>
      <c r="D16" s="21" t="s">
        <v>39</v>
      </c>
      <c r="E16" s="19">
        <f ca="1">ROUND(2*(E14-$C$15)/$C$16,0)/2+E13</f>
        <v>2250.5</v>
      </c>
    </row>
    <row r="17" spans="1:19" s="8" customFormat="1" ht="12.95" customHeight="1" thickBot="1" x14ac:dyDescent="0.25">
      <c r="A17" s="21" t="s">
        <v>29</v>
      </c>
      <c r="C17" s="8">
        <f>COUNT(C21:C2191)</f>
        <v>10</v>
      </c>
      <c r="D17" s="21" t="s">
        <v>33</v>
      </c>
      <c r="E17" s="26">
        <f ca="1">+$C$15+$C$16*E16-15018.5-$C$9/24</f>
        <v>45354.147508832684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59568.045455407511</v>
      </c>
      <c r="D18" s="28">
        <f ca="1">+C16</f>
        <v>0.35734557657935373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21</v>
      </c>
      <c r="S19" s="8">
        <f ca="1">SQRT(SUM(S21:S50)/(COUNT(S21:S50)-1))</f>
        <v>1.7368822934797055E-3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56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54305.774999999907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-5.0529996266910834E-4</v>
      </c>
      <c r="Q21" s="35">
        <f>+C21-15018.5</f>
        <v>39287.274999999907</v>
      </c>
      <c r="S21" s="8">
        <f ca="1">+(O21-G21)^2</f>
        <v>2.553280522734023E-7</v>
      </c>
    </row>
    <row r="22" spans="1:19" s="8" customFormat="1" ht="12.95" customHeight="1" x14ac:dyDescent="0.2">
      <c r="A22" s="3" t="s">
        <v>47</v>
      </c>
      <c r="B22" s="4" t="s">
        <v>48</v>
      </c>
      <c r="C22" s="3">
        <v>55139.642</v>
      </c>
      <c r="D22" s="3">
        <v>8.0000000000000004E-4</v>
      </c>
      <c r="E22" s="8">
        <f>+(C22-C$7)/C$8</f>
        <v>2333.5133652729387</v>
      </c>
      <c r="F22" s="8">
        <f>ROUND(2*E22,0)/2</f>
        <v>2333.5</v>
      </c>
      <c r="G22" s="8">
        <f>+C22-(C$7+F22*C$8)</f>
        <v>4.7760000961716287E-3</v>
      </c>
      <c r="I22" s="8">
        <f>+G22</f>
        <v>4.7760000961716287E-3</v>
      </c>
      <c r="O22" s="8">
        <f ca="1">+C$11+C$12*$F22</f>
        <v>3.1736479592509173E-3</v>
      </c>
      <c r="Q22" s="35">
        <f>+C22-15018.5</f>
        <v>40121.142</v>
      </c>
      <c r="S22" s="8">
        <f ca="1">+(O22-G22)^2</f>
        <v>2.56753237069437E-6</v>
      </c>
    </row>
    <row r="23" spans="1:19" s="8" customFormat="1" ht="12.95" customHeight="1" x14ac:dyDescent="0.2">
      <c r="A23" s="3" t="s">
        <v>49</v>
      </c>
      <c r="B23" s="4" t="s">
        <v>48</v>
      </c>
      <c r="C23" s="3">
        <v>55497.699699999997</v>
      </c>
      <c r="D23" s="3">
        <v>2.0000000000000001E-4</v>
      </c>
      <c r="E23" s="8">
        <f>+(C23-C$7)/C$8</f>
        <v>3335.5106004300915</v>
      </c>
      <c r="F23" s="8">
        <f>ROUND(2*E23,0)/2</f>
        <v>3335.5</v>
      </c>
      <c r="G23" s="8">
        <f>+C23-(C$7+F23*C$8)</f>
        <v>3.7880000891163945E-3</v>
      </c>
      <c r="I23" s="8">
        <f>+G23</f>
        <v>3.7880000891163945E-3</v>
      </c>
      <c r="O23" s="8">
        <f ca="1">+C$11+C$12*$F23</f>
        <v>4.7533804716845436E-3</v>
      </c>
      <c r="Q23" s="35">
        <f>+C23-15018.5</f>
        <v>40479.199699999997</v>
      </c>
      <c r="S23" s="8">
        <f ca="1">+(O23-G23)^2</f>
        <v>9.3195928304742594E-7</v>
      </c>
    </row>
    <row r="24" spans="1:19" s="8" customFormat="1" ht="12.95" customHeight="1" x14ac:dyDescent="0.2">
      <c r="A24" s="3" t="s">
        <v>50</v>
      </c>
      <c r="B24" s="4" t="s">
        <v>48</v>
      </c>
      <c r="C24" s="3">
        <v>55869.698700000001</v>
      </c>
      <c r="D24" s="3">
        <v>1E-3</v>
      </c>
      <c r="E24" s="8">
        <f>+(C24-C$7)/C$8</f>
        <v>4376.5215030897234</v>
      </c>
      <c r="F24" s="8">
        <f>ROUND(2*E24,0)/2</f>
        <v>4376.5</v>
      </c>
      <c r="G24" s="8">
        <f>+C24-(C$7+F24*C$8)</f>
        <v>7.6840000911033712E-3</v>
      </c>
      <c r="I24" s="8">
        <f>+G24</f>
        <v>7.6840000911033712E-3</v>
      </c>
      <c r="O24" s="8">
        <f ca="1">+C$11+C$12*$F24</f>
        <v>6.39459957891349E-3</v>
      </c>
      <c r="Q24" s="35">
        <f>+C24-15018.5</f>
        <v>40851.198700000001</v>
      </c>
      <c r="S24" s="8">
        <f ca="1">+(O24-G24)^2</f>
        <v>1.662553680835528E-6</v>
      </c>
    </row>
    <row r="25" spans="1:19" s="8" customFormat="1" ht="12.95" customHeight="1" x14ac:dyDescent="0.2">
      <c r="A25" s="36" t="s">
        <v>51</v>
      </c>
      <c r="B25" s="37" t="s">
        <v>52</v>
      </c>
      <c r="C25" s="38">
        <v>56233.650399999999</v>
      </c>
      <c r="D25" s="38">
        <v>3.0000000000000003E-4</v>
      </c>
      <c r="E25" s="8">
        <f>+(C25-C$7)/C$8</f>
        <v>5395.0126488764099</v>
      </c>
      <c r="F25" s="8">
        <f>ROUND(2*E25,0)/2</f>
        <v>5395</v>
      </c>
      <c r="G25" s="8">
        <f>+C25-(C$7+F25*C$8)</f>
        <v>4.5200000895420089E-3</v>
      </c>
      <c r="I25" s="8">
        <f>+G25</f>
        <v>4.5200000895420089E-3</v>
      </c>
      <c r="O25" s="8">
        <f ca="1">+C$11+C$12*$F25</f>
        <v>8.000345650683598E-3</v>
      </c>
      <c r="Q25" s="35">
        <f>+C25-15018.5</f>
        <v>41215.150399999999</v>
      </c>
      <c r="S25" s="8">
        <f ca="1">+(O25-G25)^2</f>
        <v>1.2112805224957962E-5</v>
      </c>
    </row>
    <row r="26" spans="1:19" s="8" customFormat="1" ht="12.95" customHeight="1" x14ac:dyDescent="0.2">
      <c r="A26" s="5" t="s">
        <v>53</v>
      </c>
      <c r="B26" s="6" t="s">
        <v>52</v>
      </c>
      <c r="C26" s="42">
        <v>59123.328699999998</v>
      </c>
      <c r="D26" s="43">
        <v>1.4E-3</v>
      </c>
      <c r="E26" s="8">
        <f t="shared" ref="E26:E29" si="0">+(C26-C$7)/C$8</f>
        <v>13481.557546789903</v>
      </c>
      <c r="F26" s="8">
        <f t="shared" ref="F26:F29" si="1">ROUND(2*E26,0)/2</f>
        <v>13481.5</v>
      </c>
      <c r="G26" s="8">
        <f t="shared" ref="G26:G29" si="2">+C26-(C$7+F26*C$8)</f>
        <v>2.0564000093145296E-2</v>
      </c>
      <c r="I26" s="8">
        <f t="shared" ref="I26:I29" si="3">+G26</f>
        <v>2.0564000093145296E-2</v>
      </c>
      <c r="O26" s="8">
        <f t="shared" ref="O26:O29" ca="1" si="4">+C$11+C$12*$F26</f>
        <v>2.0749354594590298E-2</v>
      </c>
      <c r="Q26" s="35">
        <f t="shared" ref="Q26:Q29" si="5">+C26-15018.5</f>
        <v>44104.828699999998</v>
      </c>
      <c r="S26" s="8">
        <f t="shared" ref="S26:S29" ca="1" si="6">+(O26-G26)^2</f>
        <v>3.4356291205925346E-8</v>
      </c>
    </row>
    <row r="27" spans="1:19" s="8" customFormat="1" ht="12.95" customHeight="1" x14ac:dyDescent="0.2">
      <c r="A27" s="5" t="s">
        <v>53</v>
      </c>
      <c r="B27" s="6" t="s">
        <v>52</v>
      </c>
      <c r="C27" s="42">
        <v>59123.510199999997</v>
      </c>
      <c r="D27" s="43">
        <v>1.4E-3</v>
      </c>
      <c r="E27" s="8">
        <f t="shared" si="0"/>
        <v>13482.065460732767</v>
      </c>
      <c r="F27" s="8">
        <f t="shared" si="1"/>
        <v>13482</v>
      </c>
      <c r="G27" s="8">
        <f t="shared" si="2"/>
        <v>2.3392000090098009E-2</v>
      </c>
      <c r="I27" s="8">
        <f t="shared" si="3"/>
        <v>2.3392000090098009E-2</v>
      </c>
      <c r="O27" s="8">
        <f t="shared" ca="1" si="4"/>
        <v>2.0750142884267162E-2</v>
      </c>
      <c r="Q27" s="35">
        <f t="shared" si="5"/>
        <v>44105.010199999997</v>
      </c>
      <c r="S27" s="8">
        <f t="shared" ca="1" si="6"/>
        <v>6.9794094960003669E-6</v>
      </c>
    </row>
    <row r="28" spans="1:19" s="8" customFormat="1" ht="12.95" customHeight="1" x14ac:dyDescent="0.2">
      <c r="A28" s="5" t="s">
        <v>53</v>
      </c>
      <c r="B28" s="6" t="s">
        <v>52</v>
      </c>
      <c r="C28" s="42">
        <v>59482.4617</v>
      </c>
      <c r="D28" s="43">
        <v>1E-4</v>
      </c>
      <c r="E28" s="8">
        <f t="shared" si="0"/>
        <v>14486.563927196463</v>
      </c>
      <c r="F28" s="8">
        <f t="shared" si="1"/>
        <v>14486.5</v>
      </c>
      <c r="G28" s="8">
        <f t="shared" si="2"/>
        <v>2.2844000093755312E-2</v>
      </c>
      <c r="I28" s="8">
        <f t="shared" si="3"/>
        <v>2.2844000093755312E-2</v>
      </c>
      <c r="O28" s="8">
        <f t="shared" ca="1" si="4"/>
        <v>2.2333816845085102E-2</v>
      </c>
      <c r="Q28" s="35">
        <f t="shared" si="5"/>
        <v>44463.9617</v>
      </c>
      <c r="S28" s="8">
        <f t="shared" ca="1" si="6"/>
        <v>2.602869472236896E-7</v>
      </c>
    </row>
    <row r="29" spans="1:19" s="8" customFormat="1" ht="12.95" customHeight="1" x14ac:dyDescent="0.2">
      <c r="A29" s="5" t="s">
        <v>53</v>
      </c>
      <c r="B29" s="6" t="s">
        <v>52</v>
      </c>
      <c r="C29" s="42">
        <v>59482.638400000003</v>
      </c>
      <c r="D29" s="43">
        <v>1E-4</v>
      </c>
      <c r="E29" s="8">
        <f t="shared" si="0"/>
        <v>14487.058408704488</v>
      </c>
      <c r="F29" s="8">
        <f t="shared" si="1"/>
        <v>14487</v>
      </c>
      <c r="G29" s="8">
        <f t="shared" si="2"/>
        <v>2.0872000095550902E-2</v>
      </c>
      <c r="I29" s="8">
        <f t="shared" si="3"/>
        <v>2.0872000095550902E-2</v>
      </c>
      <c r="O29" s="8">
        <f t="shared" ca="1" si="4"/>
        <v>2.2334605134761966E-2</v>
      </c>
      <c r="Q29" s="35">
        <f t="shared" si="5"/>
        <v>44464.138400000003</v>
      </c>
      <c r="S29" s="8">
        <f t="shared" ca="1" si="6"/>
        <v>2.1392135007255973E-6</v>
      </c>
    </row>
    <row r="30" spans="1:19" s="8" customFormat="1" ht="12.95" customHeight="1" x14ac:dyDescent="0.2">
      <c r="A30" s="39" t="s">
        <v>55</v>
      </c>
      <c r="B30" s="40" t="s">
        <v>52</v>
      </c>
      <c r="C30" s="44">
        <v>59568.044999999925</v>
      </c>
      <c r="D30" s="14"/>
      <c r="E30" s="8">
        <f t="shared" ref="E30" si="7">+(C30-C$7)/C$8</f>
        <v>14726.062281722987</v>
      </c>
      <c r="F30" s="8">
        <f t="shared" ref="F30" si="8">ROUND(2*E30,0)/2</f>
        <v>14726</v>
      </c>
      <c r="G30" s="8">
        <f t="shared" ref="G30" si="9">+C30-(C$7+F30*C$8)</f>
        <v>2.2256000018387567E-2</v>
      </c>
      <c r="I30" s="8">
        <f t="shared" ref="I30" si="10">+G30</f>
        <v>2.2256000018387567E-2</v>
      </c>
      <c r="O30" s="8">
        <f t="shared" ref="O30" ca="1" si="11">+C$11+C$12*$F30</f>
        <v>2.2711407600302522E-2</v>
      </c>
      <c r="Q30" s="35">
        <f t="shared" ref="Q30" si="12">+C30-15018.5</f>
        <v>44549.544999999925</v>
      </c>
      <c r="S30" s="8">
        <f t="shared" ref="S30" ca="1" si="13">+(O30-G30)^2</f>
        <v>2.0739606566562658E-7</v>
      </c>
    </row>
    <row r="31" spans="1:19" s="8" customFormat="1" ht="12.95" customHeight="1" x14ac:dyDescent="0.2">
      <c r="C31" s="14"/>
      <c r="D31" s="14"/>
      <c r="Q31" s="35"/>
    </row>
    <row r="32" spans="1:19" s="8" customFormat="1" ht="12.95" customHeight="1" x14ac:dyDescent="0.2">
      <c r="C32" s="14"/>
      <c r="D32" s="14"/>
      <c r="Q32" s="35"/>
    </row>
    <row r="33" spans="3:17" s="8" customFormat="1" ht="12.95" customHeight="1" x14ac:dyDescent="0.2">
      <c r="C33" s="14"/>
      <c r="D33" s="14"/>
      <c r="Q33" s="35"/>
    </row>
    <row r="34" spans="3:17" s="8" customFormat="1" ht="12.95" customHeight="1" x14ac:dyDescent="0.2">
      <c r="C34" s="14"/>
      <c r="D34" s="14"/>
    </row>
    <row r="35" spans="3:17" s="8" customFormat="1" ht="12.95" customHeight="1" x14ac:dyDescent="0.2">
      <c r="C35" s="14"/>
      <c r="D35" s="14"/>
    </row>
    <row r="36" spans="3:17" s="8" customFormat="1" ht="12.95" customHeight="1" x14ac:dyDescent="0.2">
      <c r="C36" s="14"/>
      <c r="D36" s="14"/>
    </row>
    <row r="37" spans="3:17" s="8" customFormat="1" ht="12.95" customHeight="1" x14ac:dyDescent="0.2">
      <c r="C37" s="14"/>
      <c r="D37" s="14"/>
    </row>
    <row r="38" spans="3:17" s="8" customFormat="1" ht="12.95" customHeight="1" x14ac:dyDescent="0.2">
      <c r="C38" s="14"/>
      <c r="D38" s="14"/>
    </row>
    <row r="39" spans="3:17" s="8" customFormat="1" ht="12.95" customHeight="1" x14ac:dyDescent="0.2">
      <c r="C39" s="14"/>
      <c r="D39" s="14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2024-03-02T07:04:22Z</dcterms:modified>
</cp:coreProperties>
</file>