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FF6A73F-D2CD-4691-8A20-62F9A565E4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A21" i="1" l="1"/>
  <c r="C21" i="1"/>
  <c r="E21" i="1"/>
  <c r="F21" i="1"/>
  <c r="G21" i="1"/>
  <c r="K21" i="1" s="1"/>
  <c r="Q21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E22" i="1"/>
  <c r="F22" i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G11" i="1"/>
  <c r="F11" i="1"/>
  <c r="F15" i="1"/>
  <c r="F16" i="1" s="1"/>
  <c r="C17" i="1" l="1"/>
  <c r="C11" i="1"/>
  <c r="C12" i="1"/>
  <c r="O27" i="1" l="1"/>
  <c r="O23" i="1"/>
  <c r="O29" i="1"/>
  <c r="O26" i="1"/>
  <c r="O22" i="1"/>
  <c r="O25" i="1"/>
  <c r="O21" i="1"/>
  <c r="O28" i="1"/>
  <c r="O24" i="1"/>
  <c r="C16" i="1"/>
  <c r="D18" i="1" s="1"/>
  <c r="C15" i="1"/>
  <c r="C18" i="1" l="1"/>
  <c r="F17" i="1"/>
  <c r="F18" i="1" s="1"/>
</calcChain>
</file>

<file path=xl/sharedStrings.xml><?xml version="1.0" encoding="utf-8"?>
<sst xmlns="http://schemas.openxmlformats.org/spreadsheetml/2006/main" count="67" uniqueCount="54">
  <si>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</si>
  <si>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</si>
  <si>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</si>
  <si>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</si>
  <si>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</si>
  <si>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</si>
  <si>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</si>
  <si>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</si>
  <si>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</si>
  <si>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</si>
  <si>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</si>
  <si>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</si>
  <si>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</si>
  <si>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</si>
  <si>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</si>
  <si>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</si>
  <si>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</si>
  <si>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</si>
  <si>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</si>
  <si>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</si>
  <si>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</si>
  <si>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</si>
  <si>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</si>
  <si>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</si>
  <si>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</si>
  <si>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</si>
  <si>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</si>
  <si>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</si>
  <si>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</si>
  <si>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</si>
  <si>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</si>
  <si>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</si>
  <si>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</si>
  <si>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</si>
  <si>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</si>
  <si>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</si>
  <si>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</si>
  <si>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</si>
  <si>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</si>
  <si>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</si>
  <si>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</si>
  <si>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</si>
  <si>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</si>
  <si>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</si>
  <si>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</si>
  <si>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V0705 Peg</t>
  </si>
  <si>
    <t>EW</t>
  </si>
  <si>
    <t>VSX</t>
  </si>
  <si>
    <t>VSB, 108</t>
  </si>
  <si>
    <t>II</t>
  </si>
  <si>
    <t>I</t>
  </si>
  <si>
    <t>IBVS 5974</t>
  </si>
  <si>
    <t>?</t>
  </si>
  <si>
    <t>OEJV 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</si>
</sst>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V0705 Peg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1.2051999947289005E-3</c:v>
                </c:pt>
                <c:pt idx="2">
                  <c:v>-4.5049999971524812E-3</c:v>
                </c:pt>
                <c:pt idx="3">
                  <c:v>-4.3623000019579194E-3</c:v>
                </c:pt>
                <c:pt idx="4">
                  <c:v>-5.9665001535904594E-3</c:v>
                </c:pt>
                <c:pt idx="5">
                  <c:v>-1.2037400003464427E-2</c:v>
                </c:pt>
                <c:pt idx="6">
                  <c:v>-6.8488998804241419E-3</c:v>
                </c:pt>
                <c:pt idx="7">
                  <c:v>-7.0226999450824223E-3</c:v>
                </c:pt>
                <c:pt idx="8">
                  <c:v>-8.1083000768558122E-3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1.4484224407492023E-3</c:v>
                </c:pt>
                <c:pt idx="1">
                  <c:v>-1.8428721302012493E-3</c:v>
                </c:pt>
                <c:pt idx="2">
                  <c:v>-3.7394685618486502E-3</c:v>
                </c:pt>
                <c:pt idx="3">
                  <c:v>-3.9140069103081434E-3</c:v>
                </c:pt>
                <c:pt idx="4">
                  <c:v>-7.8964840654806752E-3</c:v>
                </c:pt>
                <c:pt idx="5">
                  <c:v>-7.9187370346391062E-3</c:v>
                </c:pt>
                <c:pt idx="6">
                  <c:v>-7.9200775749498544E-3</c:v>
                </c:pt>
                <c:pt idx="7">
                  <c:v>-7.9216862233227534E-3</c:v>
                </c:pt>
                <c:pt idx="8">
                  <c:v>-7.9409900037975354E-3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45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5" customFormat="1" ht="12.95" customHeight="1" x14ac:dyDescent="0.2">
      <c r="A2" s="15" t="s">
        <v>23</v>
      </c>
      <c r="B2" s="16" t="s">
        <v>46</v>
      </c>
      <c r="C2" s="17"/>
      <c r="D2" s="18"/>
    </row>
    <row r="3" spans="1:15" s="15" customFormat="1" ht="12.95" customHeight="1" x14ac:dyDescent="0.2"/>
    <row r="4" spans="1:15" s="15" customFormat="1" ht="12.95" customHeight="1" x14ac:dyDescent="0.2">
      <c r="A4" s="19" t="s">
        <v>0</v>
      </c>
      <c r="C4" s="18" t="s">
        <v>37</v>
      </c>
      <c r="D4" s="18" t="s">
        <v>37</v>
      </c>
    </row>
    <row r="5" spans="1:15" s="15" customFormat="1" ht="12.95" customHeight="1" x14ac:dyDescent="0.2">
      <c r="A5" s="20" t="s">
        <v>28</v>
      </c>
      <c r="C5" s="21">
        <v>-9.5</v>
      </c>
      <c r="D5" s="15" t="s">
        <v>29</v>
      </c>
    </row>
    <row r="6" spans="1:15" s="15" customFormat="1" ht="12.95" customHeight="1" x14ac:dyDescent="0.2">
      <c r="A6" s="19" t="s">
        <v>1</v>
      </c>
    </row>
    <row r="7" spans="1:15" s="15" customFormat="1" ht="12.95" customHeight="1" x14ac:dyDescent="0.2">
      <c r="A7" s="15" t="s">
        <v>2</v>
      </c>
      <c r="C7" s="22">
        <v>53129.71</v>
      </c>
      <c r="D7" s="23" t="s">
        <v>47</v>
      </c>
    </row>
    <row r="8" spans="1:15" s="15" customFormat="1" ht="12.95" customHeight="1" x14ac:dyDescent="0.2">
      <c r="A8" s="15" t="s">
        <v>3</v>
      </c>
      <c r="C8" s="22">
        <v>0.36072460000000001</v>
      </c>
      <c r="D8" s="23" t="s">
        <v>47</v>
      </c>
    </row>
    <row r="9" spans="1:15" s="15" customFormat="1" ht="12.95" customHeight="1" x14ac:dyDescent="0.2">
      <c r="A9" s="24" t="s">
        <v>32</v>
      </c>
      <c r="B9" s="25">
        <v>21</v>
      </c>
      <c r="C9" s="26"/>
      <c r="D9" s="27"/>
    </row>
    <row r="10" spans="1:15" s="15" customFormat="1" ht="12.95" customHeight="1" thickBot="1" x14ac:dyDescent="0.25">
      <c r="C10" s="28" t="s">
        <v>19</v>
      </c>
      <c r="D10" s="28" t="s">
        <v>20</v>
      </c>
    </row>
    <row r="11" spans="1:15" s="15" customFormat="1" ht="12.95" customHeight="1" x14ac:dyDescent="0.2">
      <c r="A11" s="15" t="s">
        <v>15</v>
      </c>
      <c r="C11" s="27">
        <f ca="1">INTERCEPT(INDIRECT($G$11):G992,INDIRECT($F$11):F992)</f>
        <v>1.4484224407492023E-3</v>
      </c>
      <c r="D11" s="18"/>
      <c r="F11" s="15" t="str">
        <f>"F"&amp;B9</f>
        <v>F21</v>
      </c>
      <c r="G11" s="15" t="str">
        <f>"G"&amp;B9</f>
        <v>G21</v>
      </c>
    </row>
    <row r="12" spans="1:15" s="15" customFormat="1" ht="12.95" customHeight="1" x14ac:dyDescent="0.2">
      <c r="A12" s="15" t="s">
        <v>16</v>
      </c>
      <c r="C12" s="27">
        <f ca="1">SLOPE(INDIRECT($G$11):G992,INDIRECT($F$11):F992)</f>
        <v>-5.3621612429951963E-7</v>
      </c>
      <c r="D12" s="18"/>
    </row>
    <row r="13" spans="1:15" s="15" customFormat="1" ht="12.95" customHeight="1" x14ac:dyDescent="0.2">
      <c r="A13" s="15" t="s">
        <v>18</v>
      </c>
      <c r="C13" s="18" t="s">
        <v>13</v>
      </c>
    </row>
    <row r="14" spans="1:15" s="15" customFormat="1" ht="12.95" customHeight="1" x14ac:dyDescent="0.2">
      <c r="E14" s="29" t="s">
        <v>34</v>
      </c>
      <c r="F14" s="30">
        <v>1</v>
      </c>
    </row>
    <row r="15" spans="1:15" s="15" customFormat="1" ht="12.95" customHeight="1" x14ac:dyDescent="0.2">
      <c r="A15" s="31" t="s">
        <v>17</v>
      </c>
      <c r="C15" s="32">
        <f ca="1">(C7+C11)+(C8+C12)*INT(MAX(F21:F3533))</f>
        <v>59445.989805278099</v>
      </c>
      <c r="E15" s="29" t="s">
        <v>30</v>
      </c>
      <c r="F15" s="33">
        <f ca="1">NOW()+15018.5+$C$5/24</f>
        <v>60372.661324537032</v>
      </c>
    </row>
    <row r="16" spans="1:15" s="15" customFormat="1" ht="12.95" customHeight="1" x14ac:dyDescent="0.2">
      <c r="A16" s="19" t="s">
        <v>4</v>
      </c>
      <c r="C16" s="33">
        <f ca="1">+C8+C12</f>
        <v>0.36072406378387573</v>
      </c>
      <c r="E16" s="29" t="s">
        <v>35</v>
      </c>
      <c r="F16" s="34">
        <f ca="1">ROUND(2*(F15-$C$7)/$C$8,0)/2+F14</f>
        <v>20080</v>
      </c>
    </row>
    <row r="17" spans="1:21" s="15" customFormat="1" ht="12.95" customHeight="1" thickBot="1" x14ac:dyDescent="0.25">
      <c r="A17" s="29" t="s">
        <v>27</v>
      </c>
      <c r="C17" s="15">
        <f>COUNT(C21:C2191)</f>
        <v>9</v>
      </c>
      <c r="E17" s="29" t="s">
        <v>36</v>
      </c>
      <c r="F17" s="27">
        <f ca="1">ROUND(2*(F15-$C$15)/$C$16,0)/2+F14</f>
        <v>2570</v>
      </c>
    </row>
    <row r="18" spans="1:21" s="15" customFormat="1" ht="12.95" customHeight="1" thickTop="1" thickBot="1" x14ac:dyDescent="0.25">
      <c r="A18" s="19" t="s">
        <v>5</v>
      </c>
      <c r="C18" s="35">
        <f ca="1">+C15</f>
        <v>59445.989805278099</v>
      </c>
      <c r="D18" s="36">
        <f ca="1">+C16</f>
        <v>0.36072406378387573</v>
      </c>
      <c r="E18" s="29" t="s">
        <v>31</v>
      </c>
      <c r="F18" s="37">
        <f ca="1">+$C$15+$C$16*F17-15018.5-$C$5/24</f>
        <v>45354.946482535997</v>
      </c>
    </row>
    <row r="19" spans="1:21" s="15" customFormat="1" ht="12.95" customHeight="1" thickTop="1" x14ac:dyDescent="0.2">
      <c r="F19" s="15" t="s">
        <v>43</v>
      </c>
    </row>
    <row r="20" spans="1:21" s="15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8" t="s">
        <v>38</v>
      </c>
      <c r="I20" s="38" t="s">
        <v>39</v>
      </c>
      <c r="J20" s="38" t="s">
        <v>40</v>
      </c>
      <c r="K20" s="38" t="s">
        <v>41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8" t="s">
        <v>14</v>
      </c>
      <c r="U20" s="40" t="s">
        <v>33</v>
      </c>
    </row>
    <row r="21" spans="1:21" s="15" customFormat="1" ht="12.95" customHeight="1" x14ac:dyDescent="0.2">
      <c r="A21" s="15" t="str">
        <f>D7</f>
        <v>VSX</v>
      </c>
      <c r="C21" s="41">
        <f>C$7</f>
        <v>53129.71</v>
      </c>
      <c r="D21" s="41" t="s">
        <v>13</v>
      </c>
      <c r="E21" s="15">
        <f t="shared" ref="E21:E29" si="0">+(C21-C$7)/C$8</f>
        <v>0</v>
      </c>
      <c r="F21" s="15">
        <f t="shared" ref="F21:F29" si="1">ROUND(2*E21,0)/2</f>
        <v>0</v>
      </c>
      <c r="G21" s="15">
        <f t="shared" ref="G21:G29" si="2">+C21-(C$7+F21*C$8)</f>
        <v>0</v>
      </c>
      <c r="K21" s="15">
        <f t="shared" ref="K21:K29" si="3">+G21</f>
        <v>0</v>
      </c>
      <c r="O21" s="15">
        <f t="shared" ref="O21:O29" ca="1" si="4">+C$11+C$12*$F21</f>
        <v>1.4484224407492023E-3</v>
      </c>
      <c r="Q21" s="42">
        <f t="shared" ref="Q21:Q29" si="5">+C21-15018.5</f>
        <v>38111.21</v>
      </c>
    </row>
    <row r="22" spans="1:21" s="15" customFormat="1" ht="12.95" customHeight="1" x14ac:dyDescent="0.2">
      <c r="A22" s="12" t="s">
        <v>51</v>
      </c>
      <c r="B22" s="13" t="s">
        <v>52</v>
      </c>
      <c r="C22" s="12">
        <v>55343.838799999998</v>
      </c>
      <c r="D22" s="12">
        <v>5.0000000000000001E-4</v>
      </c>
      <c r="E22" s="15">
        <f t="shared" si="0"/>
        <v>6138.0033410529768</v>
      </c>
      <c r="F22" s="15">
        <f t="shared" si="1"/>
        <v>6138</v>
      </c>
      <c r="G22" s="15">
        <f t="shared" si="2"/>
        <v>1.2051999947289005E-3</v>
      </c>
      <c r="K22" s="15">
        <f t="shared" si="3"/>
        <v>1.2051999947289005E-3</v>
      </c>
      <c r="O22" s="15">
        <f t="shared" ca="1" si="4"/>
        <v>-1.8428721302012493E-3</v>
      </c>
      <c r="Q22" s="42">
        <f t="shared" si="5"/>
        <v>40325.338799999998</v>
      </c>
    </row>
    <row r="23" spans="1:21" s="15" customFormat="1" ht="12.95" customHeight="1" x14ac:dyDescent="0.2">
      <c r="A23" s="27" t="s">
        <v>53</v>
      </c>
      <c r="B23" s="18" t="s">
        <v>50</v>
      </c>
      <c r="C23" s="41">
        <v>56619.716</v>
      </c>
      <c r="D23" s="41">
        <v>0.01</v>
      </c>
      <c r="E23" s="15">
        <f t="shared" si="0"/>
        <v>9674.9875112481968</v>
      </c>
      <c r="F23" s="15">
        <f t="shared" si="1"/>
        <v>9675</v>
      </c>
      <c r="G23" s="15">
        <f t="shared" si="2"/>
        <v>-4.5049999971524812E-3</v>
      </c>
      <c r="K23" s="15">
        <f t="shared" si="3"/>
        <v>-4.5049999971524812E-3</v>
      </c>
      <c r="O23" s="15">
        <f t="shared" ca="1" si="4"/>
        <v>-3.7394685618486502E-3</v>
      </c>
      <c r="Q23" s="42">
        <f t="shared" si="5"/>
        <v>41601.216</v>
      </c>
    </row>
    <row r="24" spans="1:21" s="15" customFormat="1" ht="12.95" customHeight="1" x14ac:dyDescent="0.2">
      <c r="A24" s="27" t="s">
        <v>53</v>
      </c>
      <c r="B24" s="18" t="s">
        <v>49</v>
      </c>
      <c r="C24" s="41">
        <v>56737.131999999998</v>
      </c>
      <c r="D24" s="41">
        <v>0.01</v>
      </c>
      <c r="E24" s="15">
        <f t="shared" si="0"/>
        <v>10000.487906840837</v>
      </c>
      <c r="F24" s="15">
        <f t="shared" si="1"/>
        <v>10000.5</v>
      </c>
      <c r="G24" s="15">
        <f t="shared" si="2"/>
        <v>-4.3623000019579194E-3</v>
      </c>
      <c r="K24" s="15">
        <f t="shared" si="3"/>
        <v>-4.3623000019579194E-3</v>
      </c>
      <c r="O24" s="15">
        <f t="shared" ca="1" si="4"/>
        <v>-3.9140069103081434E-3</v>
      </c>
      <c r="Q24" s="42">
        <f t="shared" si="5"/>
        <v>41718.631999999998</v>
      </c>
    </row>
    <row r="25" spans="1:21" s="15" customFormat="1" ht="12.95" customHeight="1" x14ac:dyDescent="0.2">
      <c r="A25" s="43" t="s">
        <v>48</v>
      </c>
      <c r="B25" s="44" t="s">
        <v>49</v>
      </c>
      <c r="C25" s="14">
        <v>59416.231999999844</v>
      </c>
      <c r="D25" s="41"/>
      <c r="E25" s="15">
        <f t="shared" si="0"/>
        <v>17427.483459680443</v>
      </c>
      <c r="F25" s="15">
        <f t="shared" si="1"/>
        <v>17427.5</v>
      </c>
      <c r="G25" s="15">
        <f t="shared" si="2"/>
        <v>-5.9665001535904594E-3</v>
      </c>
      <c r="K25" s="15">
        <f t="shared" si="3"/>
        <v>-5.9665001535904594E-3</v>
      </c>
      <c r="O25" s="15">
        <f t="shared" ca="1" si="4"/>
        <v>-7.8964840654806752E-3</v>
      </c>
      <c r="Q25" s="42">
        <f t="shared" si="5"/>
        <v>44397.731999999844</v>
      </c>
    </row>
    <row r="26" spans="1:21" s="15" customFormat="1" ht="12.95" customHeight="1" x14ac:dyDescent="0.2">
      <c r="A26" s="43" t="s">
        <v>48</v>
      </c>
      <c r="B26" s="44" t="s">
        <v>50</v>
      </c>
      <c r="C26" s="14">
        <v>59431.195999999996</v>
      </c>
      <c r="D26" s="41"/>
      <c r="E26" s="15">
        <f t="shared" si="0"/>
        <v>17468.966629944276</v>
      </c>
      <c r="F26" s="15">
        <f t="shared" si="1"/>
        <v>17469</v>
      </c>
      <c r="G26" s="15">
        <f t="shared" si="2"/>
        <v>-1.2037400003464427E-2</v>
      </c>
      <c r="K26" s="15">
        <f t="shared" si="3"/>
        <v>-1.2037400003464427E-2</v>
      </c>
      <c r="O26" s="15">
        <f t="shared" ca="1" si="4"/>
        <v>-7.9187370346391062E-3</v>
      </c>
      <c r="Q26" s="42">
        <f t="shared" si="5"/>
        <v>44412.695999999996</v>
      </c>
    </row>
    <row r="27" spans="1:21" s="15" customFormat="1" ht="12.95" customHeight="1" x14ac:dyDescent="0.2">
      <c r="A27" s="43" t="s">
        <v>48</v>
      </c>
      <c r="B27" s="44" t="s">
        <v>49</v>
      </c>
      <c r="C27" s="14">
        <v>59432.103000000119</v>
      </c>
      <c r="D27" s="41"/>
      <c r="E27" s="15">
        <f t="shared" si="0"/>
        <v>17471.481013493729</v>
      </c>
      <c r="F27" s="15">
        <f t="shared" si="1"/>
        <v>17471.5</v>
      </c>
      <c r="G27" s="15">
        <f t="shared" si="2"/>
        <v>-6.8488998804241419E-3</v>
      </c>
      <c r="K27" s="15">
        <f t="shared" si="3"/>
        <v>-6.8488998804241419E-3</v>
      </c>
      <c r="O27" s="15">
        <f t="shared" ca="1" si="4"/>
        <v>-7.9200775749498544E-3</v>
      </c>
      <c r="Q27" s="42">
        <f t="shared" si="5"/>
        <v>44413.603000000119</v>
      </c>
    </row>
    <row r="28" spans="1:21" s="15" customFormat="1" ht="12.95" customHeight="1" x14ac:dyDescent="0.2">
      <c r="A28" s="43" t="s">
        <v>48</v>
      </c>
      <c r="B28" s="44" t="s">
        <v>49</v>
      </c>
      <c r="C28" s="14">
        <v>59433.185000000056</v>
      </c>
      <c r="D28" s="41"/>
      <c r="E28" s="15">
        <f t="shared" si="0"/>
        <v>17474.480531685549</v>
      </c>
      <c r="F28" s="15">
        <f t="shared" si="1"/>
        <v>17474.5</v>
      </c>
      <c r="G28" s="15">
        <f t="shared" si="2"/>
        <v>-7.0226999450824223E-3</v>
      </c>
      <c r="K28" s="15">
        <f t="shared" si="3"/>
        <v>-7.0226999450824223E-3</v>
      </c>
      <c r="O28" s="15">
        <f t="shared" ca="1" si="4"/>
        <v>-7.9216862233227534E-3</v>
      </c>
      <c r="Q28" s="42">
        <f t="shared" si="5"/>
        <v>44414.685000000056</v>
      </c>
    </row>
    <row r="29" spans="1:21" s="15" customFormat="1" ht="12.95" customHeight="1" x14ac:dyDescent="0.2">
      <c r="A29" s="43" t="s">
        <v>48</v>
      </c>
      <c r="B29" s="44" t="s">
        <v>49</v>
      </c>
      <c r="C29" s="14">
        <v>59446.169999999925</v>
      </c>
      <c r="D29" s="41"/>
      <c r="E29" s="15">
        <f t="shared" si="0"/>
        <v>17510.47752218708</v>
      </c>
      <c r="F29" s="15">
        <f t="shared" si="1"/>
        <v>17510.5</v>
      </c>
      <c r="G29" s="15">
        <f t="shared" si="2"/>
        <v>-8.1083000768558122E-3</v>
      </c>
      <c r="K29" s="15">
        <f t="shared" si="3"/>
        <v>-8.1083000768558122E-3</v>
      </c>
      <c r="O29" s="15">
        <f t="shared" ca="1" si="4"/>
        <v>-7.9409900037975354E-3</v>
      </c>
      <c r="Q29" s="42">
        <f t="shared" si="5"/>
        <v>44427.669999999925</v>
      </c>
    </row>
    <row r="30" spans="1:21" s="15" customFormat="1" ht="12.95" customHeight="1" x14ac:dyDescent="0.2">
      <c r="C30" s="41"/>
      <c r="D30" s="41"/>
      <c r="Q30" s="42"/>
    </row>
    <row r="31" spans="1:21" s="15" customFormat="1" ht="12.95" customHeight="1" x14ac:dyDescent="0.2">
      <c r="C31" s="41"/>
      <c r="D31" s="41"/>
      <c r="Q31" s="42"/>
    </row>
    <row r="32" spans="1:21" s="15" customFormat="1" ht="12.95" customHeight="1" x14ac:dyDescent="0.2">
      <c r="C32" s="41"/>
      <c r="D32" s="41"/>
      <c r="Q32" s="42"/>
    </row>
    <row r="33" spans="3:17" s="15" customFormat="1" ht="12.95" customHeight="1" x14ac:dyDescent="0.2">
      <c r="C33" s="41"/>
      <c r="D33" s="41"/>
      <c r="Q33" s="42"/>
    </row>
    <row r="34" spans="3:17" s="15" customFormat="1" ht="12.95" customHeight="1" x14ac:dyDescent="0.2">
      <c r="C34" s="41"/>
      <c r="D34" s="4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sortState xmlns:xlrd2="http://schemas.microsoft.com/office/spreadsheetml/2017/richdata2" ref="A21:V32">
    <sortCondition ref="C21:C32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2024-03-03T02:52:18Z</dcterms:modified>
</cp:coreProperties>
</file>