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E8C8A31-4862-421F-B42C-D9ADCC63D2B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4" r:id="rId3"/>
    <sheet name="Q_fit" sheetId="3" r:id="rId4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G39" i="4" l="1"/>
  <c r="C39" i="4"/>
  <c r="G38" i="4"/>
  <c r="C38" i="4"/>
  <c r="G37" i="4"/>
  <c r="C37" i="4"/>
  <c r="G36" i="4"/>
  <c r="C36" i="4"/>
  <c r="G35" i="4"/>
  <c r="C35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4" i="4"/>
  <c r="G23" i="4"/>
  <c r="C23" i="4"/>
  <c r="G22" i="4"/>
  <c r="C22" i="4"/>
  <c r="E22" i="4"/>
  <c r="G21" i="4"/>
  <c r="C21" i="4"/>
  <c r="G20" i="4"/>
  <c r="C20" i="4"/>
  <c r="G19" i="4"/>
  <c r="C19" i="4"/>
  <c r="G18" i="4"/>
  <c r="C18" i="4"/>
  <c r="E18" i="4"/>
  <c r="G17" i="4"/>
  <c r="C17" i="4"/>
  <c r="G16" i="4"/>
  <c r="C16" i="4"/>
  <c r="E16" i="4"/>
  <c r="G15" i="4"/>
  <c r="C15" i="4"/>
  <c r="G14" i="4"/>
  <c r="C14" i="4"/>
  <c r="G13" i="4"/>
  <c r="C13" i="4"/>
  <c r="E13" i="4"/>
  <c r="G12" i="4"/>
  <c r="C12" i="4"/>
  <c r="G11" i="4"/>
  <c r="C11" i="4"/>
  <c r="E11" i="4"/>
  <c r="H39" i="4"/>
  <c r="B39" i="4"/>
  <c r="D39" i="4"/>
  <c r="A39" i="4"/>
  <c r="H38" i="4"/>
  <c r="B38" i="4"/>
  <c r="D38" i="4"/>
  <c r="A38" i="4"/>
  <c r="H37" i="4"/>
  <c r="B37" i="4"/>
  <c r="D37" i="4"/>
  <c r="A37" i="4"/>
  <c r="H36" i="4"/>
  <c r="B36" i="4"/>
  <c r="D36" i="4"/>
  <c r="A36" i="4"/>
  <c r="H35" i="4"/>
  <c r="B35" i="4"/>
  <c r="D35" i="4"/>
  <c r="A35" i="4"/>
  <c r="H34" i="4"/>
  <c r="B34" i="4"/>
  <c r="D34" i="4"/>
  <c r="A34" i="4"/>
  <c r="H33" i="4"/>
  <c r="B33" i="4"/>
  <c r="D33" i="4"/>
  <c r="A33" i="4"/>
  <c r="H32" i="4"/>
  <c r="B32" i="4"/>
  <c r="D32" i="4"/>
  <c r="A32" i="4"/>
  <c r="H31" i="4"/>
  <c r="B31" i="4"/>
  <c r="D31" i="4"/>
  <c r="A31" i="4"/>
  <c r="H30" i="4"/>
  <c r="B30" i="4"/>
  <c r="D30" i="4"/>
  <c r="A30" i="4"/>
  <c r="H29" i="4"/>
  <c r="B29" i="4"/>
  <c r="D29" i="4"/>
  <c r="A29" i="4"/>
  <c r="H28" i="4"/>
  <c r="B28" i="4"/>
  <c r="D28" i="4"/>
  <c r="A28" i="4"/>
  <c r="H27" i="4"/>
  <c r="B27" i="4"/>
  <c r="D27" i="4"/>
  <c r="A27" i="4"/>
  <c r="H26" i="4"/>
  <c r="B26" i="4"/>
  <c r="D26" i="4"/>
  <c r="A26" i="4"/>
  <c r="H25" i="4"/>
  <c r="B25" i="4"/>
  <c r="D25" i="4"/>
  <c r="A25" i="4"/>
  <c r="H24" i="4"/>
  <c r="B24" i="4"/>
  <c r="D24" i="4"/>
  <c r="A24" i="4"/>
  <c r="H23" i="4"/>
  <c r="B23" i="4"/>
  <c r="D23" i="4"/>
  <c r="A23" i="4"/>
  <c r="H22" i="4"/>
  <c r="B22" i="4"/>
  <c r="D22" i="4"/>
  <c r="A22" i="4"/>
  <c r="H21" i="4"/>
  <c r="B21" i="4"/>
  <c r="D21" i="4"/>
  <c r="A21" i="4"/>
  <c r="H20" i="4"/>
  <c r="B20" i="4"/>
  <c r="D20" i="4"/>
  <c r="A20" i="4"/>
  <c r="H19" i="4"/>
  <c r="B19" i="4"/>
  <c r="D19" i="4"/>
  <c r="A19" i="4"/>
  <c r="H18" i="4"/>
  <c r="B18" i="4"/>
  <c r="D18" i="4"/>
  <c r="A18" i="4"/>
  <c r="H17" i="4"/>
  <c r="B17" i="4"/>
  <c r="D17" i="4"/>
  <c r="A17" i="4"/>
  <c r="H16" i="4"/>
  <c r="B16" i="4"/>
  <c r="D16" i="4"/>
  <c r="A16" i="4"/>
  <c r="H15" i="4"/>
  <c r="B15" i="4"/>
  <c r="D15" i="4"/>
  <c r="A15" i="4"/>
  <c r="H14" i="4"/>
  <c r="B14" i="4"/>
  <c r="D14" i="4"/>
  <c r="A14" i="4"/>
  <c r="H13" i="4"/>
  <c r="B13" i="4"/>
  <c r="D13" i="4"/>
  <c r="A13" i="4"/>
  <c r="H12" i="4"/>
  <c r="B12" i="4"/>
  <c r="D12" i="4"/>
  <c r="A12" i="4"/>
  <c r="H11" i="4"/>
  <c r="B11" i="4"/>
  <c r="D11" i="4"/>
  <c r="A11" i="4"/>
  <c r="C7" i="2"/>
  <c r="E75" i="2" s="1"/>
  <c r="E24" i="2"/>
  <c r="F24" i="2" s="1"/>
  <c r="E25" i="2"/>
  <c r="F25" i="2"/>
  <c r="E30" i="2"/>
  <c r="F30" i="2"/>
  <c r="G30" i="2" s="1"/>
  <c r="I30" i="2" s="1"/>
  <c r="E33" i="2"/>
  <c r="F33" i="2" s="1"/>
  <c r="E34" i="2"/>
  <c r="F34" i="2"/>
  <c r="E38" i="2"/>
  <c r="F38" i="2"/>
  <c r="P38" i="2" s="1"/>
  <c r="R38" i="2" s="1"/>
  <c r="E41" i="2"/>
  <c r="F41" i="2" s="1"/>
  <c r="G41" i="2" s="1"/>
  <c r="I41" i="2" s="1"/>
  <c r="E42" i="2"/>
  <c r="F42" i="2"/>
  <c r="E47" i="2"/>
  <c r="F47" i="2"/>
  <c r="G47" i="2" s="1"/>
  <c r="K47" i="2" s="1"/>
  <c r="E50" i="2"/>
  <c r="F50" i="2" s="1"/>
  <c r="E51" i="2"/>
  <c r="F51" i="2"/>
  <c r="E55" i="2"/>
  <c r="E20" i="4" s="1"/>
  <c r="F55" i="2"/>
  <c r="G55" i="2" s="1"/>
  <c r="J55" i="2" s="1"/>
  <c r="E58" i="2"/>
  <c r="F58" i="2" s="1"/>
  <c r="E59" i="2"/>
  <c r="F59" i="2"/>
  <c r="E63" i="2"/>
  <c r="E26" i="4" s="1"/>
  <c r="F63" i="2"/>
  <c r="P63" i="2" s="1"/>
  <c r="E67" i="2"/>
  <c r="F67" i="2" s="1"/>
  <c r="E68" i="2"/>
  <c r="E31" i="4" s="1"/>
  <c r="F68" i="2"/>
  <c r="E70" i="2"/>
  <c r="E33" i="4" s="1"/>
  <c r="E71" i="2"/>
  <c r="F71" i="2" s="1"/>
  <c r="E72" i="2"/>
  <c r="E35" i="4" s="1"/>
  <c r="F72" i="2"/>
  <c r="E74" i="2"/>
  <c r="F74" i="2" s="1"/>
  <c r="E29" i="2"/>
  <c r="F29" i="2" s="1"/>
  <c r="P29" i="2" s="1"/>
  <c r="R29" i="2" s="1"/>
  <c r="E44" i="2"/>
  <c r="F44" i="2" s="1"/>
  <c r="P44" i="2" s="1"/>
  <c r="E66" i="2"/>
  <c r="E29" i="4" s="1"/>
  <c r="D9" i="2"/>
  <c r="C9" i="2"/>
  <c r="D11" i="2"/>
  <c r="U4" i="2" s="1"/>
  <c r="D12" i="2"/>
  <c r="D13" i="2"/>
  <c r="Q76" i="2"/>
  <c r="Q75" i="2"/>
  <c r="F16" i="2"/>
  <c r="F17" i="2" s="1"/>
  <c r="Q74" i="2"/>
  <c r="E340" i="3"/>
  <c r="E16" i="3"/>
  <c r="E15" i="3"/>
  <c r="E12" i="3"/>
  <c r="A13" i="3"/>
  <c r="C13" i="3"/>
  <c r="E21" i="3"/>
  <c r="E22" i="3"/>
  <c r="I22" i="3" s="1"/>
  <c r="J22" i="3" s="1"/>
  <c r="E23" i="3"/>
  <c r="E24" i="3"/>
  <c r="E25" i="3"/>
  <c r="E26" i="3"/>
  <c r="E27" i="3"/>
  <c r="E28" i="3"/>
  <c r="E29" i="3"/>
  <c r="I29" i="3" s="1"/>
  <c r="J29" i="3" s="1"/>
  <c r="E30" i="3"/>
  <c r="I30" i="3" s="1"/>
  <c r="J30" i="3" s="1"/>
  <c r="E31" i="3"/>
  <c r="E32" i="3"/>
  <c r="E33" i="3"/>
  <c r="E34" i="3"/>
  <c r="E35" i="3"/>
  <c r="E36" i="3"/>
  <c r="E37" i="3"/>
  <c r="I37" i="3" s="1"/>
  <c r="J37" i="3" s="1"/>
  <c r="E38" i="3"/>
  <c r="E39" i="3"/>
  <c r="E40" i="3"/>
  <c r="E41" i="3"/>
  <c r="E42" i="3"/>
  <c r="E43" i="3"/>
  <c r="E44" i="3"/>
  <c r="E45" i="3"/>
  <c r="I45" i="3" s="1"/>
  <c r="J45" i="3" s="1"/>
  <c r="E46" i="3"/>
  <c r="I46" i="3" s="1"/>
  <c r="J46" i="3" s="1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F16" i="3"/>
  <c r="F15" i="3"/>
  <c r="F12" i="3"/>
  <c r="F13" i="3"/>
  <c r="D21" i="3"/>
  <c r="F21" i="3"/>
  <c r="D22" i="3"/>
  <c r="F22" i="3" s="1"/>
  <c r="H22" i="3" s="1"/>
  <c r="D23" i="3"/>
  <c r="F23" i="3"/>
  <c r="H23" i="3"/>
  <c r="D24" i="3"/>
  <c r="F24" i="3"/>
  <c r="H24" i="3"/>
  <c r="D25" i="3"/>
  <c r="F25" i="3" s="1"/>
  <c r="D26" i="3"/>
  <c r="F26" i="3"/>
  <c r="H26" i="3"/>
  <c r="D27" i="3"/>
  <c r="D28" i="3"/>
  <c r="F28" i="3"/>
  <c r="D29" i="3"/>
  <c r="F29" i="3" s="1"/>
  <c r="D30" i="3"/>
  <c r="F30" i="3" s="1"/>
  <c r="D31" i="3"/>
  <c r="F31" i="3"/>
  <c r="H31" i="3" s="1"/>
  <c r="D32" i="3"/>
  <c r="F32" i="3" s="1"/>
  <c r="D33" i="3"/>
  <c r="F33" i="3"/>
  <c r="D34" i="3"/>
  <c r="F34" i="3" s="1"/>
  <c r="G34" i="3" s="1"/>
  <c r="H34" i="3"/>
  <c r="D35" i="3"/>
  <c r="D36" i="3"/>
  <c r="F36" i="3" s="1"/>
  <c r="D37" i="3"/>
  <c r="F37" i="3" s="1"/>
  <c r="H37" i="3" s="1"/>
  <c r="D38" i="3"/>
  <c r="D39" i="3"/>
  <c r="F39" i="3" s="1"/>
  <c r="H39" i="3" s="1"/>
  <c r="D40" i="3"/>
  <c r="I40" i="3" s="1"/>
  <c r="J40" i="3" s="1"/>
  <c r="D41" i="3"/>
  <c r="F41" i="3"/>
  <c r="D42" i="3"/>
  <c r="F42" i="3" s="1"/>
  <c r="D43" i="3"/>
  <c r="I43" i="3" s="1"/>
  <c r="J43" i="3" s="1"/>
  <c r="D44" i="3"/>
  <c r="F44" i="3"/>
  <c r="D45" i="3"/>
  <c r="D46" i="3"/>
  <c r="F46" i="3" s="1"/>
  <c r="D47" i="3"/>
  <c r="I47" i="3" s="1"/>
  <c r="J47" i="3" s="1"/>
  <c r="D48" i="3"/>
  <c r="F48" i="3"/>
  <c r="D49" i="3"/>
  <c r="D50" i="3"/>
  <c r="F50" i="3" s="1"/>
  <c r="H50" i="3" s="1"/>
  <c r="D51" i="3"/>
  <c r="D52" i="3"/>
  <c r="F52" i="3"/>
  <c r="H52" i="3"/>
  <c r="D53" i="3"/>
  <c r="F53" i="3"/>
  <c r="H53" i="3"/>
  <c r="D54" i="3"/>
  <c r="I54" i="3"/>
  <c r="D55" i="3"/>
  <c r="D56" i="3"/>
  <c r="F56" i="3"/>
  <c r="D57" i="3"/>
  <c r="F57" i="3"/>
  <c r="H57" i="3"/>
  <c r="D58" i="3"/>
  <c r="F58" i="3"/>
  <c r="H58" i="3"/>
  <c r="D59" i="3"/>
  <c r="D60" i="3"/>
  <c r="F60" i="3"/>
  <c r="H60" i="3"/>
  <c r="D61" i="3"/>
  <c r="F61" i="3"/>
  <c r="D62" i="3"/>
  <c r="I62" i="3"/>
  <c r="F62" i="3"/>
  <c r="G62" i="3"/>
  <c r="D63" i="3"/>
  <c r="I63" i="3"/>
  <c r="J63" i="3"/>
  <c r="D64" i="3"/>
  <c r="F64" i="3"/>
  <c r="D65" i="3"/>
  <c r="F65" i="3"/>
  <c r="D66" i="3"/>
  <c r="F66" i="3"/>
  <c r="H66" i="3"/>
  <c r="D67" i="3"/>
  <c r="D68" i="3"/>
  <c r="F68" i="3"/>
  <c r="G68" i="3"/>
  <c r="D69" i="3"/>
  <c r="F69" i="3"/>
  <c r="D70" i="3"/>
  <c r="I70" i="3"/>
  <c r="D71" i="3"/>
  <c r="H16" i="3"/>
  <c r="H15" i="3"/>
  <c r="H12" i="3"/>
  <c r="H13" i="3"/>
  <c r="H33" i="3"/>
  <c r="H44" i="3"/>
  <c r="H48" i="3"/>
  <c r="H56" i="3"/>
  <c r="H61" i="3"/>
  <c r="H62" i="3"/>
  <c r="H64" i="3"/>
  <c r="H65" i="3"/>
  <c r="H69" i="3"/>
  <c r="G16" i="3"/>
  <c r="G15" i="3"/>
  <c r="G12" i="3"/>
  <c r="G13" i="3"/>
  <c r="G24" i="3"/>
  <c r="G33" i="3"/>
  <c r="G44" i="3"/>
  <c r="G48" i="3"/>
  <c r="G52" i="3"/>
  <c r="G56" i="3"/>
  <c r="G57" i="3"/>
  <c r="G61" i="3"/>
  <c r="G64" i="3"/>
  <c r="G65" i="3"/>
  <c r="G69" i="3"/>
  <c r="I16" i="3"/>
  <c r="I15" i="3"/>
  <c r="I12" i="3"/>
  <c r="I13" i="3"/>
  <c r="I21" i="3"/>
  <c r="J21" i="3" s="1"/>
  <c r="I23" i="3"/>
  <c r="J23" i="3" s="1"/>
  <c r="I24" i="3"/>
  <c r="J24" i="3"/>
  <c r="I27" i="3"/>
  <c r="I28" i="3"/>
  <c r="J28" i="3"/>
  <c r="I31" i="3"/>
  <c r="I32" i="3"/>
  <c r="J32" i="3"/>
  <c r="I33" i="3"/>
  <c r="I36" i="3"/>
  <c r="J36" i="3" s="1"/>
  <c r="I39" i="3"/>
  <c r="I41" i="3"/>
  <c r="I44" i="3"/>
  <c r="J44" i="3" s="1"/>
  <c r="I48" i="3"/>
  <c r="J48" i="3" s="1"/>
  <c r="I51" i="3"/>
  <c r="J51" i="3" s="1"/>
  <c r="I52" i="3"/>
  <c r="J52" i="3"/>
  <c r="I53" i="3"/>
  <c r="I55" i="3"/>
  <c r="J55" i="3"/>
  <c r="I56" i="3"/>
  <c r="J56" i="3"/>
  <c r="I57" i="3"/>
  <c r="I59" i="3"/>
  <c r="I60" i="3"/>
  <c r="J60" i="3"/>
  <c r="I61" i="3"/>
  <c r="J61" i="3"/>
  <c r="I64" i="3"/>
  <c r="J64" i="3"/>
  <c r="I65" i="3"/>
  <c r="J65" i="3"/>
  <c r="I67" i="3"/>
  <c r="I68" i="3"/>
  <c r="J68" i="3"/>
  <c r="I69" i="3"/>
  <c r="D16" i="3"/>
  <c r="D15" i="3"/>
  <c r="D12" i="3"/>
  <c r="D13" i="3"/>
  <c r="J16" i="3"/>
  <c r="J15" i="3"/>
  <c r="J27" i="3"/>
  <c r="J31" i="3"/>
  <c r="J33" i="3"/>
  <c r="J39" i="3"/>
  <c r="J41" i="3"/>
  <c r="J53" i="3"/>
  <c r="J54" i="3"/>
  <c r="J57" i="3"/>
  <c r="J59" i="3"/>
  <c r="J62" i="3"/>
  <c r="J67" i="3"/>
  <c r="J69" i="3"/>
  <c r="J70" i="3"/>
  <c r="D17" i="3"/>
  <c r="D340" i="3"/>
  <c r="F340" i="3"/>
  <c r="H340" i="3"/>
  <c r="I340" i="3"/>
  <c r="J340" i="3"/>
  <c r="E339" i="3"/>
  <c r="D339" i="3"/>
  <c r="F339" i="3"/>
  <c r="G339" i="3"/>
  <c r="H339" i="3"/>
  <c r="E338" i="3"/>
  <c r="I338" i="3"/>
  <c r="D338" i="3"/>
  <c r="F338" i="3"/>
  <c r="J338" i="3"/>
  <c r="H338" i="3"/>
  <c r="G338" i="3"/>
  <c r="E337" i="3"/>
  <c r="D337" i="3"/>
  <c r="I337" i="3"/>
  <c r="J337" i="3"/>
  <c r="E336" i="3"/>
  <c r="D336" i="3"/>
  <c r="F336" i="3"/>
  <c r="E335" i="3"/>
  <c r="D335" i="3"/>
  <c r="F335" i="3"/>
  <c r="G335" i="3"/>
  <c r="I335" i="3"/>
  <c r="J335" i="3"/>
  <c r="E334" i="3"/>
  <c r="I334" i="3"/>
  <c r="D334" i="3"/>
  <c r="F334" i="3"/>
  <c r="J334" i="3"/>
  <c r="H334" i="3"/>
  <c r="G334" i="3"/>
  <c r="E333" i="3"/>
  <c r="D333" i="3"/>
  <c r="F333" i="3"/>
  <c r="I333" i="3"/>
  <c r="J333" i="3"/>
  <c r="H333" i="3"/>
  <c r="G333" i="3"/>
  <c r="E332" i="3"/>
  <c r="I332" i="3"/>
  <c r="J332" i="3"/>
  <c r="D332" i="3"/>
  <c r="F332" i="3"/>
  <c r="H332" i="3"/>
  <c r="G332" i="3"/>
  <c r="E331" i="3"/>
  <c r="D331" i="3"/>
  <c r="F331" i="3"/>
  <c r="I331" i="3"/>
  <c r="J331" i="3"/>
  <c r="H331" i="3"/>
  <c r="G331" i="3"/>
  <c r="E330" i="3"/>
  <c r="D330" i="3"/>
  <c r="F330" i="3"/>
  <c r="H330" i="3"/>
  <c r="I330" i="3"/>
  <c r="J330" i="3"/>
  <c r="E329" i="3"/>
  <c r="D329" i="3"/>
  <c r="F329" i="3"/>
  <c r="H329" i="3"/>
  <c r="G329" i="3"/>
  <c r="E328" i="3"/>
  <c r="I328" i="3"/>
  <c r="J328" i="3"/>
  <c r="D328" i="3"/>
  <c r="F328" i="3"/>
  <c r="H328" i="3"/>
  <c r="G328" i="3"/>
  <c r="E327" i="3"/>
  <c r="D327" i="3"/>
  <c r="F327" i="3"/>
  <c r="H327" i="3"/>
  <c r="I327" i="3"/>
  <c r="J327" i="3"/>
  <c r="E326" i="3"/>
  <c r="D326" i="3"/>
  <c r="F326" i="3"/>
  <c r="H326" i="3"/>
  <c r="I326" i="3"/>
  <c r="J326" i="3"/>
  <c r="E325" i="3"/>
  <c r="I325" i="3"/>
  <c r="J325" i="3"/>
  <c r="D325" i="3"/>
  <c r="F325" i="3"/>
  <c r="H325" i="3"/>
  <c r="G325" i="3"/>
  <c r="E324" i="3"/>
  <c r="I324" i="3"/>
  <c r="J324" i="3"/>
  <c r="D324" i="3"/>
  <c r="F324" i="3"/>
  <c r="H324" i="3"/>
  <c r="G324" i="3"/>
  <c r="E323" i="3"/>
  <c r="D323" i="3"/>
  <c r="F323" i="3"/>
  <c r="I323" i="3"/>
  <c r="J323" i="3"/>
  <c r="H323" i="3"/>
  <c r="G323" i="3"/>
  <c r="E322" i="3"/>
  <c r="D322" i="3"/>
  <c r="F322" i="3"/>
  <c r="H322" i="3"/>
  <c r="I322" i="3"/>
  <c r="J322" i="3"/>
  <c r="E321" i="3"/>
  <c r="D321" i="3"/>
  <c r="F321" i="3"/>
  <c r="H321" i="3"/>
  <c r="G321" i="3"/>
  <c r="E320" i="3"/>
  <c r="I320" i="3"/>
  <c r="J320" i="3"/>
  <c r="D320" i="3"/>
  <c r="F320" i="3"/>
  <c r="H320" i="3"/>
  <c r="G320" i="3"/>
  <c r="E319" i="3"/>
  <c r="D319" i="3"/>
  <c r="F319" i="3"/>
  <c r="H319" i="3"/>
  <c r="I319" i="3"/>
  <c r="J319" i="3"/>
  <c r="E318" i="3"/>
  <c r="D318" i="3"/>
  <c r="I318" i="3"/>
  <c r="J318" i="3"/>
  <c r="E317" i="3"/>
  <c r="D317" i="3"/>
  <c r="F317" i="3"/>
  <c r="H317" i="3"/>
  <c r="G317" i="3"/>
  <c r="E316" i="3"/>
  <c r="I316" i="3"/>
  <c r="J316" i="3"/>
  <c r="D316" i="3"/>
  <c r="F316" i="3"/>
  <c r="H316" i="3"/>
  <c r="G316" i="3"/>
  <c r="E315" i="3"/>
  <c r="D315" i="3"/>
  <c r="F315" i="3"/>
  <c r="I315" i="3"/>
  <c r="J315" i="3"/>
  <c r="H315" i="3"/>
  <c r="G315" i="3"/>
  <c r="E314" i="3"/>
  <c r="D314" i="3"/>
  <c r="I314" i="3"/>
  <c r="J314" i="3"/>
  <c r="E313" i="3"/>
  <c r="I313" i="3"/>
  <c r="J313" i="3"/>
  <c r="D313" i="3"/>
  <c r="F313" i="3"/>
  <c r="H313" i="3"/>
  <c r="G313" i="3"/>
  <c r="E312" i="3"/>
  <c r="I312" i="3"/>
  <c r="J312" i="3"/>
  <c r="D312" i="3"/>
  <c r="F312" i="3"/>
  <c r="H312" i="3"/>
  <c r="G312" i="3"/>
  <c r="E311" i="3"/>
  <c r="D311" i="3"/>
  <c r="E310" i="3"/>
  <c r="D310" i="3"/>
  <c r="F310" i="3"/>
  <c r="H310" i="3"/>
  <c r="I310" i="3"/>
  <c r="J310" i="3"/>
  <c r="E309" i="3"/>
  <c r="D309" i="3"/>
  <c r="F309" i="3"/>
  <c r="H309" i="3"/>
  <c r="E308" i="3"/>
  <c r="I308" i="3"/>
  <c r="J308" i="3"/>
  <c r="D308" i="3"/>
  <c r="F308" i="3"/>
  <c r="H308" i="3"/>
  <c r="G308" i="3"/>
  <c r="E307" i="3"/>
  <c r="D307" i="3"/>
  <c r="F307" i="3"/>
  <c r="I307" i="3"/>
  <c r="J307" i="3"/>
  <c r="H307" i="3"/>
  <c r="G307" i="3"/>
  <c r="E306" i="3"/>
  <c r="D306" i="3"/>
  <c r="I306" i="3"/>
  <c r="J306" i="3"/>
  <c r="E305" i="3"/>
  <c r="I305" i="3"/>
  <c r="J305" i="3"/>
  <c r="D305" i="3"/>
  <c r="F305" i="3"/>
  <c r="G305" i="3"/>
  <c r="H305" i="3"/>
  <c r="E304" i="3"/>
  <c r="I304" i="3"/>
  <c r="J304" i="3"/>
  <c r="D304" i="3"/>
  <c r="F304" i="3"/>
  <c r="H304" i="3"/>
  <c r="G304" i="3"/>
  <c r="E303" i="3"/>
  <c r="D303" i="3"/>
  <c r="E302" i="3"/>
  <c r="D302" i="3"/>
  <c r="G302" i="3"/>
  <c r="F302" i="3"/>
  <c r="H302" i="3"/>
  <c r="I302" i="3"/>
  <c r="J302" i="3"/>
  <c r="E301" i="3"/>
  <c r="D301" i="3"/>
  <c r="F301" i="3"/>
  <c r="H301" i="3"/>
  <c r="G301" i="3"/>
  <c r="E300" i="3"/>
  <c r="I300" i="3"/>
  <c r="D300" i="3"/>
  <c r="F300" i="3"/>
  <c r="J300" i="3"/>
  <c r="H300" i="3"/>
  <c r="G300" i="3"/>
  <c r="E299" i="3"/>
  <c r="D299" i="3"/>
  <c r="G299" i="3"/>
  <c r="F299" i="3"/>
  <c r="H299" i="3"/>
  <c r="I299" i="3"/>
  <c r="J299" i="3"/>
  <c r="E298" i="3"/>
  <c r="D298" i="3"/>
  <c r="I298" i="3"/>
  <c r="J298" i="3"/>
  <c r="E297" i="3"/>
  <c r="D297" i="3"/>
  <c r="I297" i="3"/>
  <c r="J297" i="3"/>
  <c r="E296" i="3"/>
  <c r="I296" i="3"/>
  <c r="D296" i="3"/>
  <c r="F296" i="3"/>
  <c r="G296" i="3"/>
  <c r="J296" i="3"/>
  <c r="H296" i="3"/>
  <c r="E295" i="3"/>
  <c r="D295" i="3"/>
  <c r="E294" i="3"/>
  <c r="D294" i="3"/>
  <c r="F294" i="3"/>
  <c r="E293" i="3"/>
  <c r="D293" i="3"/>
  <c r="I293" i="3"/>
  <c r="J293" i="3"/>
  <c r="F293" i="3"/>
  <c r="H293" i="3"/>
  <c r="G293" i="3"/>
  <c r="E292" i="3"/>
  <c r="D292" i="3"/>
  <c r="F292" i="3"/>
  <c r="H292" i="3"/>
  <c r="I292" i="3"/>
  <c r="J292" i="3"/>
  <c r="G292" i="3"/>
  <c r="E291" i="3"/>
  <c r="D291" i="3"/>
  <c r="F291" i="3"/>
  <c r="H291" i="3"/>
  <c r="I291" i="3"/>
  <c r="J291" i="3"/>
  <c r="G291" i="3"/>
  <c r="E290" i="3"/>
  <c r="D290" i="3"/>
  <c r="F290" i="3"/>
  <c r="H290" i="3"/>
  <c r="I290" i="3"/>
  <c r="J290" i="3"/>
  <c r="E289" i="3"/>
  <c r="D289" i="3"/>
  <c r="F289" i="3"/>
  <c r="H289" i="3"/>
  <c r="G289" i="3"/>
  <c r="E288" i="3"/>
  <c r="I288" i="3"/>
  <c r="J288" i="3"/>
  <c r="D288" i="3"/>
  <c r="F288" i="3"/>
  <c r="H288" i="3"/>
  <c r="G288" i="3"/>
  <c r="E287" i="3"/>
  <c r="D287" i="3"/>
  <c r="F287" i="3"/>
  <c r="H287" i="3"/>
  <c r="I287" i="3"/>
  <c r="J287" i="3"/>
  <c r="E286" i="3"/>
  <c r="D286" i="3"/>
  <c r="F286" i="3"/>
  <c r="H286" i="3"/>
  <c r="I286" i="3"/>
  <c r="J286" i="3"/>
  <c r="E285" i="3"/>
  <c r="I285" i="3"/>
  <c r="J285" i="3"/>
  <c r="D285" i="3"/>
  <c r="F285" i="3"/>
  <c r="H285" i="3"/>
  <c r="G285" i="3"/>
  <c r="E284" i="3"/>
  <c r="I284" i="3"/>
  <c r="J284" i="3"/>
  <c r="D284" i="3"/>
  <c r="F284" i="3"/>
  <c r="H284" i="3"/>
  <c r="G284" i="3"/>
  <c r="E283" i="3"/>
  <c r="D283" i="3"/>
  <c r="F283" i="3"/>
  <c r="H283" i="3"/>
  <c r="I283" i="3"/>
  <c r="J283" i="3"/>
  <c r="E282" i="3"/>
  <c r="D282" i="3"/>
  <c r="F282" i="3"/>
  <c r="H282" i="3"/>
  <c r="I282" i="3"/>
  <c r="J282" i="3"/>
  <c r="E281" i="3"/>
  <c r="D281" i="3"/>
  <c r="F281" i="3"/>
  <c r="H281" i="3"/>
  <c r="G281" i="3"/>
  <c r="E280" i="3"/>
  <c r="I280" i="3"/>
  <c r="J280" i="3"/>
  <c r="D280" i="3"/>
  <c r="F280" i="3"/>
  <c r="H280" i="3"/>
  <c r="G280" i="3"/>
  <c r="E279" i="3"/>
  <c r="D279" i="3"/>
  <c r="F279" i="3"/>
  <c r="H279" i="3"/>
  <c r="I279" i="3"/>
  <c r="J279" i="3"/>
  <c r="E278" i="3"/>
  <c r="D278" i="3"/>
  <c r="I278" i="3"/>
  <c r="J278" i="3"/>
  <c r="E277" i="3"/>
  <c r="D277" i="3"/>
  <c r="F277" i="3"/>
  <c r="H277" i="3"/>
  <c r="G277" i="3"/>
  <c r="E276" i="3"/>
  <c r="I276" i="3"/>
  <c r="J276" i="3"/>
  <c r="D276" i="3"/>
  <c r="F276" i="3"/>
  <c r="H276" i="3"/>
  <c r="G276" i="3"/>
  <c r="E275" i="3"/>
  <c r="D275" i="3"/>
  <c r="F275" i="3"/>
  <c r="H275" i="3"/>
  <c r="I275" i="3"/>
  <c r="J275" i="3"/>
  <c r="E274" i="3"/>
  <c r="D274" i="3"/>
  <c r="I274" i="3"/>
  <c r="J274" i="3"/>
  <c r="E273" i="3"/>
  <c r="D273" i="3"/>
  <c r="F273" i="3"/>
  <c r="H273" i="3"/>
  <c r="E272" i="3"/>
  <c r="I272" i="3"/>
  <c r="J272" i="3"/>
  <c r="D272" i="3"/>
  <c r="F272" i="3"/>
  <c r="H272" i="3"/>
  <c r="G272" i="3"/>
  <c r="E271" i="3"/>
  <c r="D271" i="3"/>
  <c r="F271" i="3"/>
  <c r="H271" i="3"/>
  <c r="I271" i="3"/>
  <c r="J271" i="3"/>
  <c r="E270" i="3"/>
  <c r="D270" i="3"/>
  <c r="I270" i="3"/>
  <c r="J270" i="3"/>
  <c r="E269" i="3"/>
  <c r="D269" i="3"/>
  <c r="F269" i="3"/>
  <c r="H269" i="3"/>
  <c r="G269" i="3"/>
  <c r="E268" i="3"/>
  <c r="I268" i="3"/>
  <c r="J268" i="3"/>
  <c r="D268" i="3"/>
  <c r="F268" i="3"/>
  <c r="H268" i="3"/>
  <c r="G268" i="3"/>
  <c r="E267" i="3"/>
  <c r="D267" i="3"/>
  <c r="F267" i="3"/>
  <c r="H267" i="3"/>
  <c r="I267" i="3"/>
  <c r="J267" i="3"/>
  <c r="E266" i="3"/>
  <c r="D266" i="3"/>
  <c r="I266" i="3"/>
  <c r="J266" i="3"/>
  <c r="E265" i="3"/>
  <c r="D265" i="3"/>
  <c r="F265" i="3"/>
  <c r="H265" i="3"/>
  <c r="G265" i="3"/>
  <c r="E264" i="3"/>
  <c r="I264" i="3"/>
  <c r="J264" i="3"/>
  <c r="D264" i="3"/>
  <c r="F264" i="3"/>
  <c r="H264" i="3"/>
  <c r="E263" i="3"/>
  <c r="D263" i="3"/>
  <c r="F263" i="3"/>
  <c r="I263" i="3"/>
  <c r="J263" i="3"/>
  <c r="H263" i="3"/>
  <c r="E262" i="3"/>
  <c r="D262" i="3"/>
  <c r="I262" i="3"/>
  <c r="J262" i="3"/>
  <c r="E261" i="3"/>
  <c r="D261" i="3"/>
  <c r="F261" i="3"/>
  <c r="H261" i="3"/>
  <c r="E260" i="3"/>
  <c r="I260" i="3"/>
  <c r="J260" i="3"/>
  <c r="D260" i="3"/>
  <c r="F260" i="3"/>
  <c r="H260" i="3"/>
  <c r="G260" i="3"/>
  <c r="E259" i="3"/>
  <c r="D259" i="3"/>
  <c r="F259" i="3"/>
  <c r="I259" i="3"/>
  <c r="J259" i="3"/>
  <c r="H259" i="3"/>
  <c r="E258" i="3"/>
  <c r="D258" i="3"/>
  <c r="F258" i="3"/>
  <c r="H258" i="3"/>
  <c r="I258" i="3"/>
  <c r="J258" i="3"/>
  <c r="E257" i="3"/>
  <c r="I257" i="3"/>
  <c r="J257" i="3"/>
  <c r="D257" i="3"/>
  <c r="F257" i="3"/>
  <c r="E256" i="3"/>
  <c r="I256" i="3"/>
  <c r="D256" i="3"/>
  <c r="F256" i="3"/>
  <c r="H256" i="3"/>
  <c r="J256" i="3"/>
  <c r="G256" i="3"/>
  <c r="E255" i="3"/>
  <c r="D255" i="3"/>
  <c r="I255" i="3"/>
  <c r="J255" i="3"/>
  <c r="E254" i="3"/>
  <c r="D254" i="3"/>
  <c r="F254" i="3"/>
  <c r="E253" i="3"/>
  <c r="I253" i="3"/>
  <c r="J253" i="3"/>
  <c r="D253" i="3"/>
  <c r="F253" i="3"/>
  <c r="G253" i="3"/>
  <c r="H253" i="3"/>
  <c r="E252" i="3"/>
  <c r="I252" i="3"/>
  <c r="D252" i="3"/>
  <c r="F252" i="3"/>
  <c r="J252" i="3"/>
  <c r="H252" i="3"/>
  <c r="G252" i="3"/>
  <c r="E251" i="3"/>
  <c r="D251" i="3"/>
  <c r="I251" i="3"/>
  <c r="J251" i="3"/>
  <c r="E250" i="3"/>
  <c r="D250" i="3"/>
  <c r="F250" i="3"/>
  <c r="E249" i="3"/>
  <c r="D249" i="3"/>
  <c r="F249" i="3"/>
  <c r="H249" i="3"/>
  <c r="I249" i="3"/>
  <c r="J249" i="3"/>
  <c r="E248" i="3"/>
  <c r="I248" i="3"/>
  <c r="D248" i="3"/>
  <c r="F248" i="3"/>
  <c r="G248" i="3"/>
  <c r="J248" i="3"/>
  <c r="H248" i="3"/>
  <c r="E247" i="3"/>
  <c r="D247" i="3"/>
  <c r="I247" i="3"/>
  <c r="J247" i="3"/>
  <c r="E246" i="3"/>
  <c r="D246" i="3"/>
  <c r="F246" i="3"/>
  <c r="H246" i="3"/>
  <c r="E245" i="3"/>
  <c r="D245" i="3"/>
  <c r="I245" i="3"/>
  <c r="J245" i="3"/>
  <c r="E244" i="3"/>
  <c r="I244" i="3"/>
  <c r="D244" i="3"/>
  <c r="F244" i="3"/>
  <c r="G244" i="3"/>
  <c r="J244" i="3"/>
  <c r="E243" i="3"/>
  <c r="D243" i="3"/>
  <c r="I243" i="3"/>
  <c r="J243" i="3"/>
  <c r="E242" i="3"/>
  <c r="D242" i="3"/>
  <c r="F242" i="3"/>
  <c r="H242" i="3"/>
  <c r="I242" i="3"/>
  <c r="J242" i="3"/>
  <c r="E241" i="3"/>
  <c r="I241" i="3"/>
  <c r="J241" i="3"/>
  <c r="D241" i="3"/>
  <c r="F241" i="3"/>
  <c r="H241" i="3"/>
  <c r="G241" i="3"/>
  <c r="E240" i="3"/>
  <c r="I240" i="3"/>
  <c r="J240" i="3"/>
  <c r="D240" i="3"/>
  <c r="F240" i="3"/>
  <c r="H240" i="3"/>
  <c r="G240" i="3"/>
  <c r="E239" i="3"/>
  <c r="D239" i="3"/>
  <c r="F239" i="3"/>
  <c r="H239" i="3"/>
  <c r="I239" i="3"/>
  <c r="J239" i="3"/>
  <c r="E238" i="3"/>
  <c r="D238" i="3"/>
  <c r="F238" i="3"/>
  <c r="H238" i="3"/>
  <c r="I238" i="3"/>
  <c r="J238" i="3"/>
  <c r="E237" i="3"/>
  <c r="D237" i="3"/>
  <c r="F237" i="3"/>
  <c r="H237" i="3"/>
  <c r="G237" i="3"/>
  <c r="E236" i="3"/>
  <c r="I236" i="3"/>
  <c r="J236" i="3"/>
  <c r="D236" i="3"/>
  <c r="F236" i="3"/>
  <c r="H236" i="3"/>
  <c r="G236" i="3"/>
  <c r="E235" i="3"/>
  <c r="D235" i="3"/>
  <c r="F235" i="3"/>
  <c r="H235" i="3"/>
  <c r="I235" i="3"/>
  <c r="J235" i="3"/>
  <c r="E234" i="3"/>
  <c r="D234" i="3"/>
  <c r="F234" i="3"/>
  <c r="H234" i="3"/>
  <c r="I234" i="3"/>
  <c r="J234" i="3"/>
  <c r="E233" i="3"/>
  <c r="I233" i="3"/>
  <c r="J233" i="3"/>
  <c r="D233" i="3"/>
  <c r="F233" i="3"/>
  <c r="H233" i="3"/>
  <c r="G233" i="3"/>
  <c r="E232" i="3"/>
  <c r="I232" i="3"/>
  <c r="J232" i="3"/>
  <c r="D232" i="3"/>
  <c r="F232" i="3"/>
  <c r="H232" i="3"/>
  <c r="G232" i="3"/>
  <c r="E231" i="3"/>
  <c r="D231" i="3"/>
  <c r="F231" i="3"/>
  <c r="H231" i="3"/>
  <c r="I231" i="3"/>
  <c r="J231" i="3"/>
  <c r="E230" i="3"/>
  <c r="D230" i="3"/>
  <c r="F230" i="3"/>
  <c r="H230" i="3"/>
  <c r="I230" i="3"/>
  <c r="J230" i="3"/>
  <c r="E229" i="3"/>
  <c r="D229" i="3"/>
  <c r="F229" i="3"/>
  <c r="H229" i="3"/>
  <c r="G229" i="3"/>
  <c r="E228" i="3"/>
  <c r="I228" i="3"/>
  <c r="J228" i="3"/>
  <c r="D228" i="3"/>
  <c r="F228" i="3"/>
  <c r="H228" i="3"/>
  <c r="G228" i="3"/>
  <c r="E227" i="3"/>
  <c r="D227" i="3"/>
  <c r="F227" i="3"/>
  <c r="H227" i="3"/>
  <c r="I227" i="3"/>
  <c r="J227" i="3"/>
  <c r="E226" i="3"/>
  <c r="D226" i="3"/>
  <c r="F226" i="3"/>
  <c r="H226" i="3"/>
  <c r="I226" i="3"/>
  <c r="J226" i="3"/>
  <c r="E225" i="3"/>
  <c r="I225" i="3"/>
  <c r="J225" i="3"/>
  <c r="D225" i="3"/>
  <c r="F225" i="3"/>
  <c r="H225" i="3"/>
  <c r="G225" i="3"/>
  <c r="E224" i="3"/>
  <c r="I224" i="3"/>
  <c r="J224" i="3"/>
  <c r="D224" i="3"/>
  <c r="F224" i="3"/>
  <c r="H224" i="3"/>
  <c r="G224" i="3"/>
  <c r="E223" i="3"/>
  <c r="D223" i="3"/>
  <c r="F223" i="3"/>
  <c r="H223" i="3"/>
  <c r="I223" i="3"/>
  <c r="J223" i="3"/>
  <c r="E222" i="3"/>
  <c r="D222" i="3"/>
  <c r="F222" i="3"/>
  <c r="H222" i="3"/>
  <c r="I222" i="3"/>
  <c r="J222" i="3"/>
  <c r="E221" i="3"/>
  <c r="D221" i="3"/>
  <c r="F221" i="3"/>
  <c r="H221" i="3"/>
  <c r="G221" i="3"/>
  <c r="E220" i="3"/>
  <c r="I220" i="3"/>
  <c r="J220" i="3"/>
  <c r="D220" i="3"/>
  <c r="F220" i="3"/>
  <c r="H220" i="3"/>
  <c r="G220" i="3"/>
  <c r="E219" i="3"/>
  <c r="D219" i="3"/>
  <c r="F219" i="3"/>
  <c r="H219" i="3"/>
  <c r="I219" i="3"/>
  <c r="J219" i="3"/>
  <c r="E218" i="3"/>
  <c r="D218" i="3"/>
  <c r="F218" i="3"/>
  <c r="H218" i="3"/>
  <c r="I218" i="3"/>
  <c r="J218" i="3"/>
  <c r="E217" i="3"/>
  <c r="I217" i="3"/>
  <c r="J217" i="3"/>
  <c r="D217" i="3"/>
  <c r="F217" i="3"/>
  <c r="H217" i="3"/>
  <c r="G217" i="3"/>
  <c r="E216" i="3"/>
  <c r="I216" i="3"/>
  <c r="J216" i="3"/>
  <c r="D216" i="3"/>
  <c r="F216" i="3"/>
  <c r="H216" i="3"/>
  <c r="G216" i="3"/>
  <c r="E215" i="3"/>
  <c r="D215" i="3"/>
  <c r="F215" i="3"/>
  <c r="H215" i="3"/>
  <c r="I215" i="3"/>
  <c r="J215" i="3"/>
  <c r="E214" i="3"/>
  <c r="D214" i="3"/>
  <c r="F214" i="3"/>
  <c r="H214" i="3"/>
  <c r="I214" i="3"/>
  <c r="J214" i="3"/>
  <c r="E213" i="3"/>
  <c r="D213" i="3"/>
  <c r="F213" i="3"/>
  <c r="H213" i="3"/>
  <c r="G213" i="3"/>
  <c r="E212" i="3"/>
  <c r="I212" i="3"/>
  <c r="J212" i="3"/>
  <c r="D212" i="3"/>
  <c r="F212" i="3"/>
  <c r="H212" i="3"/>
  <c r="G212" i="3"/>
  <c r="E211" i="3"/>
  <c r="D211" i="3"/>
  <c r="F211" i="3"/>
  <c r="H211" i="3"/>
  <c r="I211" i="3"/>
  <c r="J211" i="3"/>
  <c r="E210" i="3"/>
  <c r="D210" i="3"/>
  <c r="E209" i="3"/>
  <c r="D209" i="3"/>
  <c r="F209" i="3"/>
  <c r="H209" i="3"/>
  <c r="E208" i="3"/>
  <c r="I208" i="3"/>
  <c r="J208" i="3"/>
  <c r="D208" i="3"/>
  <c r="F208" i="3"/>
  <c r="H208" i="3"/>
  <c r="G208" i="3"/>
  <c r="E207" i="3"/>
  <c r="D207" i="3"/>
  <c r="F207" i="3"/>
  <c r="H207" i="3"/>
  <c r="I207" i="3"/>
  <c r="J207" i="3"/>
  <c r="E206" i="3"/>
  <c r="D206" i="3"/>
  <c r="I206" i="3"/>
  <c r="J206" i="3"/>
  <c r="E205" i="3"/>
  <c r="D205" i="3"/>
  <c r="F205" i="3"/>
  <c r="H205" i="3"/>
  <c r="G205" i="3"/>
  <c r="E204" i="3"/>
  <c r="I204" i="3"/>
  <c r="J204" i="3"/>
  <c r="D204" i="3"/>
  <c r="F204" i="3"/>
  <c r="H204" i="3"/>
  <c r="G204" i="3"/>
  <c r="E203" i="3"/>
  <c r="D203" i="3"/>
  <c r="F203" i="3"/>
  <c r="H203" i="3"/>
  <c r="I203" i="3"/>
  <c r="J203" i="3"/>
  <c r="E202" i="3"/>
  <c r="D202" i="3"/>
  <c r="I202" i="3"/>
  <c r="J202" i="3"/>
  <c r="E201" i="3"/>
  <c r="D201" i="3"/>
  <c r="F201" i="3"/>
  <c r="H201" i="3"/>
  <c r="E200" i="3"/>
  <c r="I200" i="3"/>
  <c r="J200" i="3"/>
  <c r="D200" i="3"/>
  <c r="F200" i="3"/>
  <c r="H200" i="3"/>
  <c r="G200" i="3"/>
  <c r="E199" i="3"/>
  <c r="D199" i="3"/>
  <c r="F199" i="3"/>
  <c r="H199" i="3"/>
  <c r="I199" i="3"/>
  <c r="J199" i="3"/>
  <c r="E198" i="3"/>
  <c r="D198" i="3"/>
  <c r="I198" i="3"/>
  <c r="J198" i="3"/>
  <c r="E197" i="3"/>
  <c r="D197" i="3"/>
  <c r="F197" i="3"/>
  <c r="H197" i="3"/>
  <c r="G197" i="3"/>
  <c r="E196" i="3"/>
  <c r="I196" i="3"/>
  <c r="D196" i="3"/>
  <c r="F196" i="3"/>
  <c r="J196" i="3"/>
  <c r="H196" i="3"/>
  <c r="G196" i="3"/>
  <c r="E195" i="3"/>
  <c r="D195" i="3"/>
  <c r="E194" i="3"/>
  <c r="I194" i="3"/>
  <c r="J194" i="3"/>
  <c r="D194" i="3"/>
  <c r="F194" i="3"/>
  <c r="H194" i="3"/>
  <c r="E193" i="3"/>
  <c r="D193" i="3"/>
  <c r="F193" i="3"/>
  <c r="H193" i="3"/>
  <c r="I193" i="3"/>
  <c r="J193" i="3"/>
  <c r="G193" i="3"/>
  <c r="E192" i="3"/>
  <c r="I192" i="3"/>
  <c r="D192" i="3"/>
  <c r="F192" i="3"/>
  <c r="G192" i="3"/>
  <c r="J192" i="3"/>
  <c r="H192" i="3"/>
  <c r="E191" i="3"/>
  <c r="D191" i="3"/>
  <c r="E190" i="3"/>
  <c r="I190" i="3"/>
  <c r="J190" i="3"/>
  <c r="D190" i="3"/>
  <c r="F190" i="3"/>
  <c r="H190" i="3"/>
  <c r="E189" i="3"/>
  <c r="I189" i="3"/>
  <c r="J189" i="3"/>
  <c r="D189" i="3"/>
  <c r="F189" i="3"/>
  <c r="E188" i="3"/>
  <c r="I188" i="3"/>
  <c r="D188" i="3"/>
  <c r="F188" i="3"/>
  <c r="H188" i="3"/>
  <c r="J188" i="3"/>
  <c r="G188" i="3"/>
  <c r="E187" i="3"/>
  <c r="D187" i="3"/>
  <c r="I187" i="3"/>
  <c r="J187" i="3"/>
  <c r="E186" i="3"/>
  <c r="D186" i="3"/>
  <c r="I186" i="3"/>
  <c r="J186" i="3"/>
  <c r="E185" i="3"/>
  <c r="D185" i="3"/>
  <c r="F185" i="3"/>
  <c r="H185" i="3"/>
  <c r="I185" i="3"/>
  <c r="J185" i="3"/>
  <c r="E184" i="3"/>
  <c r="I184" i="3"/>
  <c r="D184" i="3"/>
  <c r="F184" i="3"/>
  <c r="J184" i="3"/>
  <c r="H184" i="3"/>
  <c r="G184" i="3"/>
  <c r="E183" i="3"/>
  <c r="D183" i="3"/>
  <c r="I183" i="3"/>
  <c r="J183" i="3"/>
  <c r="E182" i="3"/>
  <c r="D182" i="3"/>
  <c r="F182" i="3"/>
  <c r="E181" i="3"/>
  <c r="I181" i="3"/>
  <c r="J181" i="3"/>
  <c r="D181" i="3"/>
  <c r="F181" i="3"/>
  <c r="G181" i="3"/>
  <c r="H181" i="3"/>
  <c r="E180" i="3"/>
  <c r="I180" i="3"/>
  <c r="D180" i="3"/>
  <c r="F180" i="3"/>
  <c r="G180" i="3"/>
  <c r="J180" i="3"/>
  <c r="E179" i="3"/>
  <c r="D179" i="3"/>
  <c r="E178" i="3"/>
  <c r="D178" i="3"/>
  <c r="F178" i="3"/>
  <c r="H178" i="3"/>
  <c r="I178" i="3"/>
  <c r="J178" i="3"/>
  <c r="E177" i="3"/>
  <c r="I177" i="3"/>
  <c r="J177" i="3"/>
  <c r="D177" i="3"/>
  <c r="F177" i="3"/>
  <c r="H177" i="3"/>
  <c r="G177" i="3"/>
  <c r="E176" i="3"/>
  <c r="D176" i="3"/>
  <c r="F176" i="3"/>
  <c r="H176" i="3"/>
  <c r="I176" i="3"/>
  <c r="J176" i="3"/>
  <c r="E175" i="3"/>
  <c r="I175" i="3"/>
  <c r="J175" i="3"/>
  <c r="D175" i="3"/>
  <c r="F175" i="3"/>
  <c r="H175" i="3"/>
  <c r="G175" i="3"/>
  <c r="E174" i="3"/>
  <c r="D174" i="3"/>
  <c r="F174" i="3"/>
  <c r="H174" i="3"/>
  <c r="I174" i="3"/>
  <c r="J174" i="3"/>
  <c r="E173" i="3"/>
  <c r="I173" i="3"/>
  <c r="J173" i="3"/>
  <c r="D173" i="3"/>
  <c r="F173" i="3"/>
  <c r="H173" i="3"/>
  <c r="G173" i="3"/>
  <c r="E172" i="3"/>
  <c r="D172" i="3"/>
  <c r="F172" i="3"/>
  <c r="H172" i="3"/>
  <c r="I172" i="3"/>
  <c r="J172" i="3"/>
  <c r="E171" i="3"/>
  <c r="D171" i="3"/>
  <c r="F171" i="3"/>
  <c r="H171" i="3"/>
  <c r="G171" i="3"/>
  <c r="E170" i="3"/>
  <c r="D170" i="3"/>
  <c r="F170" i="3"/>
  <c r="H170" i="3"/>
  <c r="I170" i="3"/>
  <c r="J170" i="3"/>
  <c r="E169" i="3"/>
  <c r="I169" i="3"/>
  <c r="J169" i="3"/>
  <c r="D169" i="3"/>
  <c r="F169" i="3"/>
  <c r="H169" i="3"/>
  <c r="G169" i="3"/>
  <c r="E168" i="3"/>
  <c r="D168" i="3"/>
  <c r="F168" i="3"/>
  <c r="H168" i="3"/>
  <c r="I168" i="3"/>
  <c r="J168" i="3"/>
  <c r="E167" i="3"/>
  <c r="I167" i="3"/>
  <c r="J167" i="3"/>
  <c r="D167" i="3"/>
  <c r="F167" i="3"/>
  <c r="H167" i="3"/>
  <c r="G167" i="3"/>
  <c r="E166" i="3"/>
  <c r="D166" i="3"/>
  <c r="F166" i="3"/>
  <c r="H166" i="3"/>
  <c r="I166" i="3"/>
  <c r="J166" i="3"/>
  <c r="E165" i="3"/>
  <c r="I165" i="3"/>
  <c r="J165" i="3"/>
  <c r="D165" i="3"/>
  <c r="F165" i="3"/>
  <c r="H165" i="3"/>
  <c r="G165" i="3"/>
  <c r="E164" i="3"/>
  <c r="D164" i="3"/>
  <c r="F164" i="3"/>
  <c r="H164" i="3"/>
  <c r="I164" i="3"/>
  <c r="J164" i="3"/>
  <c r="E163" i="3"/>
  <c r="D163" i="3"/>
  <c r="F163" i="3"/>
  <c r="H163" i="3"/>
  <c r="G163" i="3"/>
  <c r="E162" i="3"/>
  <c r="D162" i="3"/>
  <c r="F162" i="3"/>
  <c r="H162" i="3"/>
  <c r="I162" i="3"/>
  <c r="J162" i="3"/>
  <c r="E161" i="3"/>
  <c r="I161" i="3"/>
  <c r="J161" i="3"/>
  <c r="D161" i="3"/>
  <c r="F161" i="3"/>
  <c r="H161" i="3"/>
  <c r="G161" i="3"/>
  <c r="E160" i="3"/>
  <c r="D160" i="3"/>
  <c r="I160" i="3"/>
  <c r="J160" i="3"/>
  <c r="E159" i="3"/>
  <c r="D159" i="3"/>
  <c r="F159" i="3"/>
  <c r="H159" i="3"/>
  <c r="G159" i="3"/>
  <c r="E158" i="3"/>
  <c r="D158" i="3"/>
  <c r="F158" i="3"/>
  <c r="I158" i="3"/>
  <c r="J158" i="3"/>
  <c r="H158" i="3"/>
  <c r="E157" i="3"/>
  <c r="I157" i="3"/>
  <c r="J157" i="3"/>
  <c r="D157" i="3"/>
  <c r="F157" i="3"/>
  <c r="H157" i="3"/>
  <c r="G157" i="3"/>
  <c r="E156" i="3"/>
  <c r="D156" i="3"/>
  <c r="I156" i="3"/>
  <c r="J156" i="3"/>
  <c r="E155" i="3"/>
  <c r="D155" i="3"/>
  <c r="F155" i="3"/>
  <c r="H155" i="3"/>
  <c r="E154" i="3"/>
  <c r="D154" i="3"/>
  <c r="F154" i="3"/>
  <c r="I154" i="3"/>
  <c r="J154" i="3"/>
  <c r="H154" i="3"/>
  <c r="E153" i="3"/>
  <c r="I153" i="3"/>
  <c r="D153" i="3"/>
  <c r="F153" i="3"/>
  <c r="H153" i="3"/>
  <c r="J153" i="3"/>
  <c r="G153" i="3"/>
  <c r="E152" i="3"/>
  <c r="D152" i="3"/>
  <c r="I152" i="3"/>
  <c r="J152" i="3"/>
  <c r="E151" i="3"/>
  <c r="D151" i="3"/>
  <c r="F151" i="3"/>
  <c r="H151" i="3"/>
  <c r="G151" i="3"/>
  <c r="E150" i="3"/>
  <c r="D150" i="3"/>
  <c r="F150" i="3"/>
  <c r="I150" i="3"/>
  <c r="J150" i="3"/>
  <c r="H150" i="3"/>
  <c r="E149" i="3"/>
  <c r="I149" i="3"/>
  <c r="J149" i="3"/>
  <c r="D149" i="3"/>
  <c r="F149" i="3"/>
  <c r="H149" i="3"/>
  <c r="G149" i="3"/>
  <c r="E148" i="3"/>
  <c r="D148" i="3"/>
  <c r="E147" i="3"/>
  <c r="D147" i="3"/>
  <c r="F147" i="3"/>
  <c r="H147" i="3"/>
  <c r="E146" i="3"/>
  <c r="D146" i="3"/>
  <c r="I146" i="3"/>
  <c r="J146" i="3"/>
  <c r="E145" i="3"/>
  <c r="D145" i="3"/>
  <c r="F145" i="3"/>
  <c r="H145" i="3"/>
  <c r="E144" i="3"/>
  <c r="D144" i="3"/>
  <c r="I144" i="3"/>
  <c r="J144" i="3"/>
  <c r="E143" i="3"/>
  <c r="D143" i="3"/>
  <c r="F143" i="3"/>
  <c r="H143" i="3"/>
  <c r="G143" i="3"/>
  <c r="E142" i="3"/>
  <c r="D142" i="3"/>
  <c r="I142" i="3"/>
  <c r="J142" i="3"/>
  <c r="E141" i="3"/>
  <c r="D141" i="3"/>
  <c r="F141" i="3"/>
  <c r="H141" i="3"/>
  <c r="G141" i="3"/>
  <c r="E140" i="3"/>
  <c r="D140" i="3"/>
  <c r="I140" i="3"/>
  <c r="J140" i="3"/>
  <c r="E139" i="3"/>
  <c r="D139" i="3"/>
  <c r="F139" i="3"/>
  <c r="H139" i="3"/>
  <c r="G139" i="3"/>
  <c r="E138" i="3"/>
  <c r="D138" i="3"/>
  <c r="E137" i="3"/>
  <c r="D137" i="3"/>
  <c r="F137" i="3"/>
  <c r="H137" i="3"/>
  <c r="G137" i="3"/>
  <c r="E136" i="3"/>
  <c r="D136" i="3"/>
  <c r="I136" i="3"/>
  <c r="J136" i="3"/>
  <c r="E135" i="3"/>
  <c r="D135" i="3"/>
  <c r="F135" i="3"/>
  <c r="E134" i="3"/>
  <c r="D134" i="3"/>
  <c r="F134" i="3"/>
  <c r="H134" i="3"/>
  <c r="I134" i="3"/>
  <c r="J134" i="3"/>
  <c r="E133" i="3"/>
  <c r="I133" i="3"/>
  <c r="J133" i="3"/>
  <c r="D133" i="3"/>
  <c r="F133" i="3"/>
  <c r="H133" i="3"/>
  <c r="G133" i="3"/>
  <c r="E132" i="3"/>
  <c r="I132" i="3"/>
  <c r="J132" i="3"/>
  <c r="D132" i="3"/>
  <c r="F132" i="3"/>
  <c r="H132" i="3"/>
  <c r="G132" i="3"/>
  <c r="E131" i="3"/>
  <c r="D131" i="3"/>
  <c r="F131" i="3"/>
  <c r="H131" i="3"/>
  <c r="I131" i="3"/>
  <c r="J131" i="3"/>
  <c r="E130" i="3"/>
  <c r="D130" i="3"/>
  <c r="F130" i="3"/>
  <c r="H130" i="3"/>
  <c r="I130" i="3"/>
  <c r="J130" i="3"/>
  <c r="E129" i="3"/>
  <c r="D129" i="3"/>
  <c r="F129" i="3"/>
  <c r="H129" i="3"/>
  <c r="G129" i="3"/>
  <c r="E128" i="3"/>
  <c r="I128" i="3"/>
  <c r="J128" i="3"/>
  <c r="D128" i="3"/>
  <c r="F128" i="3"/>
  <c r="H128" i="3"/>
  <c r="G128" i="3"/>
  <c r="E127" i="3"/>
  <c r="D127" i="3"/>
  <c r="F127" i="3"/>
  <c r="H127" i="3"/>
  <c r="I127" i="3"/>
  <c r="J127" i="3"/>
  <c r="E126" i="3"/>
  <c r="D126" i="3"/>
  <c r="F126" i="3"/>
  <c r="H126" i="3"/>
  <c r="I126" i="3"/>
  <c r="J126" i="3"/>
  <c r="E125" i="3"/>
  <c r="I125" i="3"/>
  <c r="J125" i="3"/>
  <c r="D125" i="3"/>
  <c r="F125" i="3"/>
  <c r="H125" i="3"/>
  <c r="G125" i="3"/>
  <c r="E124" i="3"/>
  <c r="I124" i="3"/>
  <c r="J124" i="3"/>
  <c r="D124" i="3"/>
  <c r="F124" i="3"/>
  <c r="H124" i="3"/>
  <c r="G124" i="3"/>
  <c r="E123" i="3"/>
  <c r="D123" i="3"/>
  <c r="F123" i="3"/>
  <c r="H123" i="3"/>
  <c r="I123" i="3"/>
  <c r="J123" i="3"/>
  <c r="E122" i="3"/>
  <c r="D122" i="3"/>
  <c r="F122" i="3"/>
  <c r="H122" i="3"/>
  <c r="I122" i="3"/>
  <c r="J122" i="3"/>
  <c r="E121" i="3"/>
  <c r="D121" i="3"/>
  <c r="F121" i="3"/>
  <c r="H121" i="3"/>
  <c r="G121" i="3"/>
  <c r="E120" i="3"/>
  <c r="I120" i="3"/>
  <c r="J120" i="3"/>
  <c r="D120" i="3"/>
  <c r="F120" i="3"/>
  <c r="H120" i="3"/>
  <c r="G120" i="3"/>
  <c r="E119" i="3"/>
  <c r="D119" i="3"/>
  <c r="F119" i="3"/>
  <c r="H119" i="3"/>
  <c r="I119" i="3"/>
  <c r="J119" i="3"/>
  <c r="E118" i="3"/>
  <c r="D118" i="3"/>
  <c r="F118" i="3"/>
  <c r="H118" i="3"/>
  <c r="I118" i="3"/>
  <c r="J118" i="3"/>
  <c r="E117" i="3"/>
  <c r="I117" i="3"/>
  <c r="J117" i="3"/>
  <c r="D117" i="3"/>
  <c r="F117" i="3"/>
  <c r="H117" i="3"/>
  <c r="G117" i="3"/>
  <c r="E116" i="3"/>
  <c r="I116" i="3"/>
  <c r="J116" i="3"/>
  <c r="D116" i="3"/>
  <c r="F116" i="3"/>
  <c r="H116" i="3"/>
  <c r="G116" i="3"/>
  <c r="E115" i="3"/>
  <c r="D115" i="3"/>
  <c r="F115" i="3"/>
  <c r="H115" i="3"/>
  <c r="I115" i="3"/>
  <c r="J115" i="3"/>
  <c r="E114" i="3"/>
  <c r="D114" i="3"/>
  <c r="F114" i="3"/>
  <c r="H114" i="3"/>
  <c r="I114" i="3"/>
  <c r="J114" i="3"/>
  <c r="E113" i="3"/>
  <c r="D113" i="3"/>
  <c r="F113" i="3"/>
  <c r="H113" i="3"/>
  <c r="G113" i="3"/>
  <c r="E112" i="3"/>
  <c r="I112" i="3"/>
  <c r="J112" i="3"/>
  <c r="D112" i="3"/>
  <c r="F112" i="3"/>
  <c r="H112" i="3"/>
  <c r="G112" i="3"/>
  <c r="E111" i="3"/>
  <c r="D111" i="3"/>
  <c r="F111" i="3"/>
  <c r="H111" i="3"/>
  <c r="I111" i="3"/>
  <c r="J111" i="3"/>
  <c r="E110" i="3"/>
  <c r="D110" i="3"/>
  <c r="F110" i="3"/>
  <c r="H110" i="3"/>
  <c r="I110" i="3"/>
  <c r="J110" i="3"/>
  <c r="E109" i="3"/>
  <c r="I109" i="3"/>
  <c r="J109" i="3"/>
  <c r="D109" i="3"/>
  <c r="F109" i="3"/>
  <c r="H109" i="3"/>
  <c r="G109" i="3"/>
  <c r="E108" i="3"/>
  <c r="I108" i="3"/>
  <c r="J108" i="3"/>
  <c r="D108" i="3"/>
  <c r="F108" i="3"/>
  <c r="H108" i="3"/>
  <c r="G108" i="3"/>
  <c r="E107" i="3"/>
  <c r="D107" i="3"/>
  <c r="F107" i="3"/>
  <c r="H107" i="3"/>
  <c r="I107" i="3"/>
  <c r="J107" i="3"/>
  <c r="E106" i="3"/>
  <c r="D106" i="3"/>
  <c r="F106" i="3"/>
  <c r="H106" i="3"/>
  <c r="I106" i="3"/>
  <c r="J106" i="3"/>
  <c r="E105" i="3"/>
  <c r="D105" i="3"/>
  <c r="F105" i="3"/>
  <c r="H105" i="3"/>
  <c r="G105" i="3"/>
  <c r="E104" i="3"/>
  <c r="I104" i="3"/>
  <c r="J104" i="3"/>
  <c r="D104" i="3"/>
  <c r="F104" i="3"/>
  <c r="H104" i="3"/>
  <c r="G104" i="3"/>
  <c r="E103" i="3"/>
  <c r="D103" i="3"/>
  <c r="F103" i="3"/>
  <c r="H103" i="3"/>
  <c r="I103" i="3"/>
  <c r="J103" i="3"/>
  <c r="E102" i="3"/>
  <c r="D102" i="3"/>
  <c r="F102" i="3"/>
  <c r="H102" i="3"/>
  <c r="I102" i="3"/>
  <c r="J102" i="3"/>
  <c r="E101" i="3"/>
  <c r="I101" i="3"/>
  <c r="J101" i="3"/>
  <c r="D101" i="3"/>
  <c r="F101" i="3"/>
  <c r="H101" i="3"/>
  <c r="G101" i="3"/>
  <c r="E100" i="3"/>
  <c r="I100" i="3"/>
  <c r="J100" i="3"/>
  <c r="D100" i="3"/>
  <c r="F100" i="3"/>
  <c r="H100" i="3"/>
  <c r="G100" i="3"/>
  <c r="E99" i="3"/>
  <c r="D99" i="3"/>
  <c r="F99" i="3"/>
  <c r="H99" i="3"/>
  <c r="I99" i="3"/>
  <c r="J99" i="3"/>
  <c r="E98" i="3"/>
  <c r="D98" i="3"/>
  <c r="F98" i="3"/>
  <c r="H98" i="3"/>
  <c r="I98" i="3"/>
  <c r="J98" i="3"/>
  <c r="E97" i="3"/>
  <c r="D97" i="3"/>
  <c r="F97" i="3"/>
  <c r="H97" i="3"/>
  <c r="G97" i="3"/>
  <c r="E96" i="3"/>
  <c r="I96" i="3"/>
  <c r="J96" i="3"/>
  <c r="D96" i="3"/>
  <c r="F96" i="3"/>
  <c r="H96" i="3"/>
  <c r="G96" i="3"/>
  <c r="E95" i="3"/>
  <c r="D95" i="3"/>
  <c r="F95" i="3"/>
  <c r="H95" i="3"/>
  <c r="I95" i="3"/>
  <c r="J95" i="3"/>
  <c r="E94" i="3"/>
  <c r="D94" i="3"/>
  <c r="F94" i="3"/>
  <c r="H94" i="3"/>
  <c r="I94" i="3"/>
  <c r="J94" i="3"/>
  <c r="E93" i="3"/>
  <c r="I93" i="3"/>
  <c r="J93" i="3"/>
  <c r="D93" i="3"/>
  <c r="F93" i="3"/>
  <c r="H93" i="3"/>
  <c r="G93" i="3"/>
  <c r="E92" i="3"/>
  <c r="I92" i="3"/>
  <c r="J92" i="3"/>
  <c r="D92" i="3"/>
  <c r="F92" i="3"/>
  <c r="H92" i="3"/>
  <c r="G92" i="3"/>
  <c r="E91" i="3"/>
  <c r="D91" i="3"/>
  <c r="F91" i="3"/>
  <c r="H91" i="3"/>
  <c r="I91" i="3"/>
  <c r="J91" i="3"/>
  <c r="E90" i="3"/>
  <c r="D90" i="3"/>
  <c r="I90" i="3"/>
  <c r="J90" i="3"/>
  <c r="E89" i="3"/>
  <c r="D89" i="3"/>
  <c r="F89" i="3"/>
  <c r="H89" i="3"/>
  <c r="G89" i="3"/>
  <c r="E88" i="3"/>
  <c r="I88" i="3"/>
  <c r="J88" i="3"/>
  <c r="D88" i="3"/>
  <c r="F88" i="3"/>
  <c r="H88" i="3"/>
  <c r="G88" i="3"/>
  <c r="E87" i="3"/>
  <c r="D87" i="3"/>
  <c r="F87" i="3"/>
  <c r="H87" i="3"/>
  <c r="I87" i="3"/>
  <c r="J87" i="3"/>
  <c r="E86" i="3"/>
  <c r="D86" i="3"/>
  <c r="I86" i="3"/>
  <c r="J86" i="3"/>
  <c r="E85" i="3"/>
  <c r="D85" i="3"/>
  <c r="F85" i="3"/>
  <c r="H85" i="3"/>
  <c r="E84" i="3"/>
  <c r="I84" i="3"/>
  <c r="J84" i="3"/>
  <c r="D84" i="3"/>
  <c r="F84" i="3"/>
  <c r="H84" i="3"/>
  <c r="G84" i="3"/>
  <c r="E83" i="3"/>
  <c r="D83" i="3"/>
  <c r="F83" i="3"/>
  <c r="H83" i="3"/>
  <c r="I83" i="3"/>
  <c r="J83" i="3"/>
  <c r="E82" i="3"/>
  <c r="D82" i="3"/>
  <c r="E81" i="3"/>
  <c r="D81" i="3"/>
  <c r="F81" i="3"/>
  <c r="H81" i="3"/>
  <c r="G81" i="3"/>
  <c r="E80" i="3"/>
  <c r="I80" i="3"/>
  <c r="J80" i="3"/>
  <c r="D80" i="3"/>
  <c r="F80" i="3"/>
  <c r="H80" i="3"/>
  <c r="G80" i="3"/>
  <c r="E79" i="3"/>
  <c r="D79" i="3"/>
  <c r="F79" i="3"/>
  <c r="H79" i="3"/>
  <c r="I79" i="3"/>
  <c r="J79" i="3"/>
  <c r="E78" i="3"/>
  <c r="D78" i="3"/>
  <c r="I78" i="3"/>
  <c r="J78" i="3"/>
  <c r="E77" i="3"/>
  <c r="D77" i="3"/>
  <c r="F77" i="3"/>
  <c r="H77" i="3"/>
  <c r="E76" i="3"/>
  <c r="I76" i="3"/>
  <c r="J76" i="3"/>
  <c r="D76" i="3"/>
  <c r="F76" i="3"/>
  <c r="H76" i="3"/>
  <c r="G76" i="3"/>
  <c r="E75" i="3"/>
  <c r="D75" i="3"/>
  <c r="F75" i="3"/>
  <c r="H75" i="3"/>
  <c r="I75" i="3"/>
  <c r="J75" i="3"/>
  <c r="E74" i="3"/>
  <c r="D74" i="3"/>
  <c r="F74" i="3"/>
  <c r="H74" i="3"/>
  <c r="I74" i="3"/>
  <c r="J74" i="3"/>
  <c r="E73" i="3"/>
  <c r="I73" i="3"/>
  <c r="J73" i="3"/>
  <c r="D73" i="3"/>
  <c r="F73" i="3"/>
  <c r="E72" i="3"/>
  <c r="I72" i="3"/>
  <c r="D72" i="3"/>
  <c r="F72" i="3"/>
  <c r="H72" i="3"/>
  <c r="J72" i="3"/>
  <c r="O16" i="3"/>
  <c r="O15" i="3"/>
  <c r="N16" i="3"/>
  <c r="N15" i="3"/>
  <c r="N12" i="3"/>
  <c r="N13" i="3"/>
  <c r="M16" i="3"/>
  <c r="M15" i="3"/>
  <c r="M13" i="3"/>
  <c r="L16" i="3"/>
  <c r="L15" i="3"/>
  <c r="L12" i="3"/>
  <c r="K16" i="3"/>
  <c r="K15" i="3"/>
  <c r="G6" i="3"/>
  <c r="G7" i="3"/>
  <c r="G5" i="3"/>
  <c r="G4" i="3"/>
  <c r="U3" i="2"/>
  <c r="U5" i="2"/>
  <c r="U6" i="2"/>
  <c r="U8" i="2"/>
  <c r="U9" i="2"/>
  <c r="U10" i="2"/>
  <c r="U11" i="2"/>
  <c r="U13" i="2"/>
  <c r="U14" i="2"/>
  <c r="U16" i="2"/>
  <c r="U17" i="2"/>
  <c r="U18" i="2"/>
  <c r="U19" i="2"/>
  <c r="U21" i="2"/>
  <c r="U22" i="2"/>
  <c r="P25" i="2"/>
  <c r="P34" i="2"/>
  <c r="P42" i="2"/>
  <c r="P51" i="2"/>
  <c r="R51" i="2" s="1"/>
  <c r="P59" i="2"/>
  <c r="P68" i="2"/>
  <c r="P72" i="2"/>
  <c r="G4" i="2"/>
  <c r="F4" i="2"/>
  <c r="Q21" i="2"/>
  <c r="Q22" i="2"/>
  <c r="Q23" i="2"/>
  <c r="Q24" i="2"/>
  <c r="Q25" i="2"/>
  <c r="Q26" i="2"/>
  <c r="Q27" i="2"/>
  <c r="Q28" i="2"/>
  <c r="Q30" i="2"/>
  <c r="Q31" i="2"/>
  <c r="Q32" i="2"/>
  <c r="Q33" i="2"/>
  <c r="Q34" i="2"/>
  <c r="Q35" i="2"/>
  <c r="Q36" i="2"/>
  <c r="Q37" i="2"/>
  <c r="Q38" i="2"/>
  <c r="Q39" i="2"/>
  <c r="Q40" i="2"/>
  <c r="Q41" i="2"/>
  <c r="Q58" i="2"/>
  <c r="Q59" i="2"/>
  <c r="Q67" i="2"/>
  <c r="Q70" i="2"/>
  <c r="Q71" i="2"/>
  <c r="Q72" i="2"/>
  <c r="Q73" i="2"/>
  <c r="C17" i="2"/>
  <c r="Q68" i="2"/>
  <c r="Q63" i="2"/>
  <c r="Q66" i="2"/>
  <c r="Q65" i="2"/>
  <c r="Q62" i="2"/>
  <c r="Q61" i="2"/>
  <c r="Q57" i="2"/>
  <c r="Q53" i="2"/>
  <c r="Q50" i="2"/>
  <c r="C19" i="1"/>
  <c r="Q29" i="2"/>
  <c r="Q42" i="2"/>
  <c r="Q43" i="2"/>
  <c r="Q44" i="2"/>
  <c r="Q45" i="2"/>
  <c r="Q46" i="2"/>
  <c r="Q47" i="2"/>
  <c r="Q48" i="2"/>
  <c r="Q49" i="2"/>
  <c r="Q51" i="2"/>
  <c r="Q52" i="2"/>
  <c r="Q54" i="2"/>
  <c r="Q55" i="2"/>
  <c r="Q56" i="2"/>
  <c r="Q60" i="2"/>
  <c r="Q64" i="2"/>
  <c r="Q69" i="2"/>
  <c r="Q37" i="1"/>
  <c r="E25" i="1"/>
  <c r="F25" i="1"/>
  <c r="E29" i="1"/>
  <c r="F29" i="1"/>
  <c r="E33" i="1"/>
  <c r="F33" i="1"/>
  <c r="E21" i="1"/>
  <c r="F21" i="1"/>
  <c r="Q28" i="1"/>
  <c r="Q29" i="1"/>
  <c r="Q30" i="1"/>
  <c r="Q31" i="1"/>
  <c r="Q33" i="1"/>
  <c r="Q34" i="1"/>
  <c r="Q36" i="1"/>
  <c r="Q32" i="1"/>
  <c r="Q35" i="1"/>
  <c r="Q24" i="1"/>
  <c r="Q25" i="1"/>
  <c r="Q26" i="1"/>
  <c r="Q27" i="1"/>
  <c r="Q22" i="1"/>
  <c r="Q23" i="1"/>
  <c r="C8" i="1"/>
  <c r="C7" i="1"/>
  <c r="E24" i="1"/>
  <c r="F24" i="1"/>
  <c r="C18" i="1"/>
  <c r="Q21" i="1"/>
  <c r="H73" i="3"/>
  <c r="G73" i="3"/>
  <c r="K13" i="3"/>
  <c r="K12" i="3"/>
  <c r="O12" i="3"/>
  <c r="O13" i="3"/>
  <c r="M12" i="3"/>
  <c r="F82" i="3"/>
  <c r="H82" i="3"/>
  <c r="G82" i="3"/>
  <c r="I89" i="3"/>
  <c r="J89" i="3"/>
  <c r="E31" i="1"/>
  <c r="F31" i="1"/>
  <c r="G31" i="1"/>
  <c r="J31" i="1"/>
  <c r="E23" i="1"/>
  <c r="F23" i="1"/>
  <c r="G23" i="1"/>
  <c r="I23" i="1"/>
  <c r="L13" i="3"/>
  <c r="F78" i="3"/>
  <c r="H78" i="3"/>
  <c r="G78" i="3"/>
  <c r="E34" i="1"/>
  <c r="F34" i="1"/>
  <c r="E26" i="1"/>
  <c r="F26" i="1"/>
  <c r="G33" i="1"/>
  <c r="J33" i="1"/>
  <c r="G25" i="1"/>
  <c r="J25" i="1"/>
  <c r="E36" i="1"/>
  <c r="F36" i="1"/>
  <c r="G36" i="1"/>
  <c r="J36" i="1"/>
  <c r="G30" i="1"/>
  <c r="J30" i="1"/>
  <c r="E28" i="1"/>
  <c r="F28" i="1"/>
  <c r="G28" i="1"/>
  <c r="J28" i="1"/>
  <c r="G22" i="1"/>
  <c r="I22" i="1"/>
  <c r="G74" i="3"/>
  <c r="G77" i="3"/>
  <c r="I85" i="3"/>
  <c r="J85" i="3"/>
  <c r="F90" i="3"/>
  <c r="H90" i="3"/>
  <c r="G90" i="3"/>
  <c r="G32" i="1"/>
  <c r="J32" i="1"/>
  <c r="E30" i="1"/>
  <c r="F30" i="1"/>
  <c r="G24" i="1"/>
  <c r="J24" i="1"/>
  <c r="E22" i="1"/>
  <c r="F22" i="1"/>
  <c r="I81" i="3"/>
  <c r="J81" i="3"/>
  <c r="E35" i="1"/>
  <c r="F35" i="1"/>
  <c r="G35" i="1"/>
  <c r="J35" i="1"/>
  <c r="G29" i="1"/>
  <c r="J29" i="1"/>
  <c r="E27" i="1"/>
  <c r="F27" i="1"/>
  <c r="G27" i="1"/>
  <c r="J27" i="1"/>
  <c r="E37" i="1"/>
  <c r="F37" i="1"/>
  <c r="G37" i="1"/>
  <c r="K37" i="1"/>
  <c r="G72" i="3"/>
  <c r="I82" i="3"/>
  <c r="J82" i="3"/>
  <c r="F86" i="3"/>
  <c r="H86" i="3"/>
  <c r="G34" i="1"/>
  <c r="J34" i="1"/>
  <c r="E32" i="1"/>
  <c r="F32" i="1"/>
  <c r="G26" i="1"/>
  <c r="J26" i="1"/>
  <c r="I77" i="3"/>
  <c r="J77" i="3"/>
  <c r="G85" i="3"/>
  <c r="H135" i="3"/>
  <c r="G135" i="3"/>
  <c r="I97" i="3"/>
  <c r="J97" i="3"/>
  <c r="I105" i="3"/>
  <c r="J105" i="3"/>
  <c r="I113" i="3"/>
  <c r="J113" i="3"/>
  <c r="I121" i="3"/>
  <c r="J121" i="3"/>
  <c r="I129" i="3"/>
  <c r="J129" i="3"/>
  <c r="F140" i="3"/>
  <c r="H140" i="3"/>
  <c r="I143" i="3"/>
  <c r="J143" i="3"/>
  <c r="G145" i="3"/>
  <c r="I159" i="3"/>
  <c r="J159" i="3"/>
  <c r="F138" i="3"/>
  <c r="H138" i="3"/>
  <c r="G138" i="3"/>
  <c r="I141" i="3"/>
  <c r="J141" i="3"/>
  <c r="F148" i="3"/>
  <c r="H148" i="3"/>
  <c r="G148" i="3"/>
  <c r="H189" i="3"/>
  <c r="G189" i="3"/>
  <c r="G98" i="3"/>
  <c r="G106" i="3"/>
  <c r="G114" i="3"/>
  <c r="G122" i="3"/>
  <c r="G130" i="3"/>
  <c r="I135" i="3"/>
  <c r="J135" i="3"/>
  <c r="F136" i="3"/>
  <c r="H136" i="3"/>
  <c r="G136" i="3"/>
  <c r="I139" i="3"/>
  <c r="J139" i="3"/>
  <c r="I155" i="3"/>
  <c r="J155" i="3"/>
  <c r="G79" i="3"/>
  <c r="G87" i="3"/>
  <c r="G95" i="3"/>
  <c r="G103" i="3"/>
  <c r="G111" i="3"/>
  <c r="G119" i="3"/>
  <c r="G127" i="3"/>
  <c r="I137" i="3"/>
  <c r="J137" i="3"/>
  <c r="F160" i="3"/>
  <c r="H160" i="3"/>
  <c r="I151" i="3"/>
  <c r="J151" i="3"/>
  <c r="I138" i="3"/>
  <c r="J138" i="3"/>
  <c r="F146" i="3"/>
  <c r="H146" i="3"/>
  <c r="G146" i="3"/>
  <c r="F156" i="3"/>
  <c r="H156" i="3"/>
  <c r="G94" i="3"/>
  <c r="G102" i="3"/>
  <c r="G110" i="3"/>
  <c r="G118" i="3"/>
  <c r="G126" i="3"/>
  <c r="G134" i="3"/>
  <c r="F144" i="3"/>
  <c r="H144" i="3"/>
  <c r="I147" i="3"/>
  <c r="J147" i="3"/>
  <c r="G155" i="3"/>
  <c r="G75" i="3"/>
  <c r="G83" i="3"/>
  <c r="G91" i="3"/>
  <c r="G99" i="3"/>
  <c r="G107" i="3"/>
  <c r="G115" i="3"/>
  <c r="G123" i="3"/>
  <c r="G131" i="3"/>
  <c r="F142" i="3"/>
  <c r="H142" i="3"/>
  <c r="G142" i="3"/>
  <c r="I145" i="3"/>
  <c r="J145" i="3"/>
  <c r="G147" i="3"/>
  <c r="I148" i="3"/>
  <c r="J148" i="3"/>
  <c r="F152" i="3"/>
  <c r="H152" i="3"/>
  <c r="H182" i="3"/>
  <c r="G182" i="3"/>
  <c r="G154" i="3"/>
  <c r="G162" i="3"/>
  <c r="I163" i="3"/>
  <c r="J163" i="3"/>
  <c r="G170" i="3"/>
  <c r="I171" i="3"/>
  <c r="J171" i="3"/>
  <c r="G178" i="3"/>
  <c r="H180" i="3"/>
  <c r="F191" i="3"/>
  <c r="H191" i="3"/>
  <c r="I205" i="3"/>
  <c r="J205" i="3"/>
  <c r="F210" i="3"/>
  <c r="H210" i="3"/>
  <c r="G210" i="3"/>
  <c r="H257" i="3"/>
  <c r="G257" i="3"/>
  <c r="G164" i="3"/>
  <c r="G172" i="3"/>
  <c r="I191" i="3"/>
  <c r="J191" i="3"/>
  <c r="I201" i="3"/>
  <c r="J201" i="3"/>
  <c r="G209" i="3"/>
  <c r="G185" i="3"/>
  <c r="F186" i="3"/>
  <c r="F195" i="3"/>
  <c r="H195" i="3"/>
  <c r="G195" i="3"/>
  <c r="F206" i="3"/>
  <c r="H206" i="3"/>
  <c r="G206" i="3"/>
  <c r="G150" i="3"/>
  <c r="G158" i="3"/>
  <c r="G166" i="3"/>
  <c r="G174" i="3"/>
  <c r="I197" i="3"/>
  <c r="J197" i="3"/>
  <c r="I213" i="3"/>
  <c r="J213" i="3"/>
  <c r="F179" i="3"/>
  <c r="H179" i="3"/>
  <c r="G179" i="3"/>
  <c r="F202" i="3"/>
  <c r="H202" i="3"/>
  <c r="G202" i="3"/>
  <c r="G168" i="3"/>
  <c r="G176" i="3"/>
  <c r="I182" i="3"/>
  <c r="J182" i="3"/>
  <c r="F183" i="3"/>
  <c r="H183" i="3"/>
  <c r="G183" i="3"/>
  <c r="G190" i="3"/>
  <c r="G201" i="3"/>
  <c r="I209" i="3"/>
  <c r="J209" i="3"/>
  <c r="H254" i="3"/>
  <c r="G254" i="3"/>
  <c r="I179" i="3"/>
  <c r="J179" i="3"/>
  <c r="F187" i="3"/>
  <c r="H187" i="3"/>
  <c r="G187" i="3"/>
  <c r="G194" i="3"/>
  <c r="I195" i="3"/>
  <c r="J195" i="3"/>
  <c r="F198" i="3"/>
  <c r="H198" i="3"/>
  <c r="G198" i="3"/>
  <c r="I210" i="3"/>
  <c r="J210" i="3"/>
  <c r="H250" i="3"/>
  <c r="G250" i="3"/>
  <c r="I221" i="3"/>
  <c r="J221" i="3"/>
  <c r="I229" i="3"/>
  <c r="J229" i="3"/>
  <c r="I237" i="3"/>
  <c r="J237" i="3"/>
  <c r="H244" i="3"/>
  <c r="F245" i="3"/>
  <c r="I254" i="3"/>
  <c r="J254" i="3"/>
  <c r="F255" i="3"/>
  <c r="H255" i="3"/>
  <c r="G255" i="3"/>
  <c r="F278" i="3"/>
  <c r="H278" i="3"/>
  <c r="I269" i="3"/>
  <c r="J269" i="3"/>
  <c r="G214" i="3"/>
  <c r="G222" i="3"/>
  <c r="G230" i="3"/>
  <c r="G238" i="3"/>
  <c r="F243" i="3"/>
  <c r="H243" i="3"/>
  <c r="G264" i="3"/>
  <c r="F274" i="3"/>
  <c r="H274" i="3"/>
  <c r="G274" i="3"/>
  <c r="G203" i="3"/>
  <c r="G211" i="3"/>
  <c r="G219" i="3"/>
  <c r="G227" i="3"/>
  <c r="G235" i="3"/>
  <c r="G249" i="3"/>
  <c r="G261" i="3"/>
  <c r="I265" i="3"/>
  <c r="J265" i="3"/>
  <c r="G273" i="3"/>
  <c r="H294" i="3"/>
  <c r="G294" i="3"/>
  <c r="G246" i="3"/>
  <c r="I261" i="3"/>
  <c r="J261" i="3"/>
  <c r="F270" i="3"/>
  <c r="H270" i="3"/>
  <c r="G270" i="3"/>
  <c r="F266" i="3"/>
  <c r="H266" i="3"/>
  <c r="G266" i="3"/>
  <c r="I277" i="3"/>
  <c r="J277" i="3"/>
  <c r="G218" i="3"/>
  <c r="G226" i="3"/>
  <c r="G234" i="3"/>
  <c r="G242" i="3"/>
  <c r="I246" i="3"/>
  <c r="J246" i="3"/>
  <c r="F247" i="3"/>
  <c r="H247" i="3"/>
  <c r="G247" i="3"/>
  <c r="G199" i="3"/>
  <c r="G207" i="3"/>
  <c r="G215" i="3"/>
  <c r="G223" i="3"/>
  <c r="G231" i="3"/>
  <c r="G239" i="3"/>
  <c r="I250" i="3"/>
  <c r="J250" i="3"/>
  <c r="F251" i="3"/>
  <c r="H251" i="3"/>
  <c r="G251" i="3"/>
  <c r="G258" i="3"/>
  <c r="F262" i="3"/>
  <c r="H262" i="3"/>
  <c r="G262" i="3"/>
  <c r="I273" i="3"/>
  <c r="J273" i="3"/>
  <c r="I281" i="3"/>
  <c r="J281" i="3"/>
  <c r="I289" i="3"/>
  <c r="J289" i="3"/>
  <c r="G310" i="3"/>
  <c r="F303" i="3"/>
  <c r="H303" i="3"/>
  <c r="G303" i="3"/>
  <c r="H336" i="3"/>
  <c r="G336" i="3"/>
  <c r="G282" i="3"/>
  <c r="G290" i="3"/>
  <c r="F297" i="3"/>
  <c r="H297" i="3"/>
  <c r="G309" i="3"/>
  <c r="F311" i="3"/>
  <c r="H311" i="3"/>
  <c r="G311" i="3"/>
  <c r="G263" i="3"/>
  <c r="G271" i="3"/>
  <c r="G279" i="3"/>
  <c r="G287" i="3"/>
  <c r="I294" i="3"/>
  <c r="J294" i="3"/>
  <c r="I317" i="3"/>
  <c r="J317" i="3"/>
  <c r="J13" i="3"/>
  <c r="J12" i="3"/>
  <c r="F295" i="3"/>
  <c r="H295" i="3"/>
  <c r="F306" i="3"/>
  <c r="H306" i="3"/>
  <c r="G306" i="3"/>
  <c r="G286" i="3"/>
  <c r="I295" i="3"/>
  <c r="J295" i="3"/>
  <c r="F298" i="3"/>
  <c r="H298" i="3"/>
  <c r="I301" i="3"/>
  <c r="J301" i="3"/>
  <c r="I303" i="3"/>
  <c r="J303" i="3"/>
  <c r="F314" i="3"/>
  <c r="H314" i="3"/>
  <c r="G259" i="3"/>
  <c r="G267" i="3"/>
  <c r="G275" i="3"/>
  <c r="G283" i="3"/>
  <c r="I309" i="3"/>
  <c r="J309" i="3"/>
  <c r="I311" i="3"/>
  <c r="J311" i="3"/>
  <c r="F318" i="3"/>
  <c r="H318" i="3"/>
  <c r="I321" i="3"/>
  <c r="J321" i="3"/>
  <c r="I329" i="3"/>
  <c r="J329" i="3"/>
  <c r="H335" i="3"/>
  <c r="G53" i="3"/>
  <c r="F71" i="3"/>
  <c r="H71" i="3"/>
  <c r="G71" i="3"/>
  <c r="G66" i="3"/>
  <c r="I66" i="3"/>
  <c r="J66" i="3"/>
  <c r="F55" i="3"/>
  <c r="H55" i="3"/>
  <c r="G55" i="3"/>
  <c r="G50" i="3"/>
  <c r="I50" i="3"/>
  <c r="J50" i="3" s="1"/>
  <c r="I34" i="3"/>
  <c r="J34" i="3" s="1"/>
  <c r="G322" i="3"/>
  <c r="G330" i="3"/>
  <c r="I339" i="3"/>
  <c r="J339" i="3"/>
  <c r="G340" i="3"/>
  <c r="I71" i="3"/>
  <c r="J71" i="3"/>
  <c r="H68" i="3"/>
  <c r="F70" i="3"/>
  <c r="F54" i="3"/>
  <c r="F38" i="3"/>
  <c r="G319" i="3"/>
  <c r="G327" i="3"/>
  <c r="I336" i="3"/>
  <c r="J336" i="3"/>
  <c r="F337" i="3"/>
  <c r="H337" i="3"/>
  <c r="G337" i="3"/>
  <c r="F59" i="3"/>
  <c r="H59" i="3"/>
  <c r="E13" i="3"/>
  <c r="G60" i="3"/>
  <c r="F63" i="3"/>
  <c r="H63" i="3"/>
  <c r="G63" i="3"/>
  <c r="G58" i="3"/>
  <c r="I58" i="3"/>
  <c r="J58" i="3"/>
  <c r="F47" i="3"/>
  <c r="G47" i="3" s="1"/>
  <c r="H47" i="3"/>
  <c r="I42" i="3"/>
  <c r="J42" i="3" s="1"/>
  <c r="G26" i="3"/>
  <c r="I26" i="3"/>
  <c r="J26" i="3" s="1"/>
  <c r="G326" i="3"/>
  <c r="F67" i="3"/>
  <c r="H67" i="3"/>
  <c r="F51" i="3"/>
  <c r="H51" i="3" s="1"/>
  <c r="G39" i="3"/>
  <c r="G31" i="3"/>
  <c r="G23" i="3"/>
  <c r="F43" i="3"/>
  <c r="H43" i="3" s="1"/>
  <c r="F27" i="3"/>
  <c r="H27" i="3"/>
  <c r="E69" i="2"/>
  <c r="F69" i="2" s="1"/>
  <c r="E60" i="2"/>
  <c r="F60" i="2"/>
  <c r="G60" i="2" s="1"/>
  <c r="J60" i="2" s="1"/>
  <c r="E52" i="2"/>
  <c r="F52" i="2" s="1"/>
  <c r="E43" i="2"/>
  <c r="F43" i="2" s="1"/>
  <c r="E35" i="2"/>
  <c r="F35" i="2"/>
  <c r="E26" i="2"/>
  <c r="F26" i="2" s="1"/>
  <c r="E65" i="2"/>
  <c r="F65" i="2" s="1"/>
  <c r="G59" i="2"/>
  <c r="E57" i="2"/>
  <c r="F57" i="2"/>
  <c r="G57" i="2" s="1"/>
  <c r="J57" i="2" s="1"/>
  <c r="G51" i="2"/>
  <c r="E49" i="2"/>
  <c r="F49" i="2"/>
  <c r="G42" i="2"/>
  <c r="R42" i="2" s="1"/>
  <c r="E40" i="2"/>
  <c r="F40" i="2" s="1"/>
  <c r="G34" i="2"/>
  <c r="I34" i="2" s="1"/>
  <c r="E32" i="2"/>
  <c r="F32" i="2" s="1"/>
  <c r="G25" i="2"/>
  <c r="I25" i="2"/>
  <c r="E23" i="2"/>
  <c r="F23" i="2"/>
  <c r="E73" i="2"/>
  <c r="F73" i="2" s="1"/>
  <c r="E64" i="2"/>
  <c r="F64" i="2" s="1"/>
  <c r="E56" i="2"/>
  <c r="F56" i="2"/>
  <c r="G56" i="2" s="1"/>
  <c r="J56" i="2" s="1"/>
  <c r="E48" i="2"/>
  <c r="F48" i="2"/>
  <c r="G48" i="2" s="1"/>
  <c r="J48" i="2" s="1"/>
  <c r="E39" i="2"/>
  <c r="F39" i="2" s="1"/>
  <c r="E31" i="2"/>
  <c r="F31" i="2"/>
  <c r="E22" i="2"/>
  <c r="F22" i="2"/>
  <c r="E61" i="2"/>
  <c r="E24" i="4" s="1"/>
  <c r="E53" i="2"/>
  <c r="F53" i="2"/>
  <c r="G53" i="2" s="1"/>
  <c r="J53" i="2" s="1"/>
  <c r="E45" i="2"/>
  <c r="E14" i="4" s="1"/>
  <c r="G38" i="2"/>
  <c r="I38" i="2" s="1"/>
  <c r="E36" i="2"/>
  <c r="F36" i="2" s="1"/>
  <c r="E27" i="2"/>
  <c r="F27" i="2" s="1"/>
  <c r="E28" i="4"/>
  <c r="H245" i="3"/>
  <c r="G245" i="3"/>
  <c r="G22" i="2"/>
  <c r="I22" i="2" s="1"/>
  <c r="P22" i="2"/>
  <c r="G51" i="3"/>
  <c r="E23" i="4"/>
  <c r="H186" i="3"/>
  <c r="G186" i="3"/>
  <c r="G31" i="2"/>
  <c r="I31" i="2"/>
  <c r="P31" i="2"/>
  <c r="R31" i="2" s="1"/>
  <c r="E12" i="4"/>
  <c r="R25" i="2"/>
  <c r="G67" i="3"/>
  <c r="G27" i="3"/>
  <c r="H38" i="3"/>
  <c r="G318" i="3"/>
  <c r="G295" i="3"/>
  <c r="G191" i="3"/>
  <c r="G152" i="3"/>
  <c r="G140" i="3"/>
  <c r="G86" i="3"/>
  <c r="G54" i="3"/>
  <c r="H54" i="3"/>
  <c r="G298" i="3"/>
  <c r="C12" i="1"/>
  <c r="C16" i="1"/>
  <c r="D18" i="1"/>
  <c r="G35" i="2"/>
  <c r="I35" i="2" s="1"/>
  <c r="P35" i="2"/>
  <c r="R35" i="2" s="1"/>
  <c r="G70" i="3"/>
  <c r="H70" i="3"/>
  <c r="G297" i="3"/>
  <c r="C11" i="1"/>
  <c r="G49" i="2"/>
  <c r="J49" i="2" s="1"/>
  <c r="P49" i="2"/>
  <c r="P48" i="2"/>
  <c r="E17" i="4"/>
  <c r="E27" i="4"/>
  <c r="G59" i="3"/>
  <c r="J51" i="2"/>
  <c r="G23" i="2"/>
  <c r="I23" i="2" s="1"/>
  <c r="P23" i="2"/>
  <c r="R23" i="2" s="1"/>
  <c r="R59" i="2"/>
  <c r="I59" i="2"/>
  <c r="G314" i="3"/>
  <c r="G243" i="3"/>
  <c r="G278" i="3"/>
  <c r="G144" i="3"/>
  <c r="G156" i="3"/>
  <c r="G160" i="3"/>
  <c r="O33" i="1"/>
  <c r="O27" i="1"/>
  <c r="O32" i="1"/>
  <c r="O30" i="1"/>
  <c r="O25" i="1"/>
  <c r="O34" i="1"/>
  <c r="O37" i="1"/>
  <c r="O28" i="1"/>
  <c r="O35" i="1"/>
  <c r="O26" i="1"/>
  <c r="O24" i="1"/>
  <c r="O31" i="1"/>
  <c r="O36" i="1"/>
  <c r="O23" i="1"/>
  <c r="O29" i="1"/>
  <c r="O22" i="1"/>
  <c r="D18" i="3"/>
  <c r="E18" i="3"/>
  <c r="G32" i="2" l="1"/>
  <c r="I32" i="2" s="1"/>
  <c r="P32" i="2"/>
  <c r="R32" i="2" s="1"/>
  <c r="G27" i="2"/>
  <c r="I27" i="2" s="1"/>
  <c r="P27" i="2"/>
  <c r="G64" i="2"/>
  <c r="J64" i="2" s="1"/>
  <c r="P64" i="2"/>
  <c r="R64" i="2" s="1"/>
  <c r="G40" i="2"/>
  <c r="I40" i="2" s="1"/>
  <c r="P40" i="2"/>
  <c r="G65" i="2"/>
  <c r="J65" i="2" s="1"/>
  <c r="P65" i="2"/>
  <c r="R65" i="2" s="1"/>
  <c r="G69" i="2"/>
  <c r="J69" i="2" s="1"/>
  <c r="P69" i="2"/>
  <c r="R69" i="2" s="1"/>
  <c r="G67" i="2"/>
  <c r="J67" i="2" s="1"/>
  <c r="P67" i="2"/>
  <c r="R67" i="2" s="1"/>
  <c r="G36" i="2"/>
  <c r="I36" i="2" s="1"/>
  <c r="P36" i="2"/>
  <c r="G73" i="2"/>
  <c r="J73" i="2" s="1"/>
  <c r="P73" i="2"/>
  <c r="R73" i="2" s="1"/>
  <c r="G26" i="2"/>
  <c r="I26" i="2" s="1"/>
  <c r="P26" i="2"/>
  <c r="R26" i="2" s="1"/>
  <c r="P74" i="2"/>
  <c r="G74" i="2"/>
  <c r="J74" i="2" s="1"/>
  <c r="R63" i="2"/>
  <c r="G24" i="2"/>
  <c r="I24" i="2" s="1"/>
  <c r="P24" i="2"/>
  <c r="R24" i="2" s="1"/>
  <c r="P50" i="2"/>
  <c r="G50" i="2"/>
  <c r="J50" i="2" s="1"/>
  <c r="F75" i="2"/>
  <c r="E38" i="4"/>
  <c r="G43" i="2"/>
  <c r="K43" i="2" s="1"/>
  <c r="P43" i="2"/>
  <c r="P71" i="2"/>
  <c r="G71" i="2"/>
  <c r="J71" i="2" s="1"/>
  <c r="G33" i="2"/>
  <c r="I33" i="2" s="1"/>
  <c r="P33" i="2"/>
  <c r="P39" i="2"/>
  <c r="G39" i="2"/>
  <c r="I39" i="2" s="1"/>
  <c r="G52" i="2"/>
  <c r="J52" i="2" s="1"/>
  <c r="P52" i="2"/>
  <c r="P58" i="2"/>
  <c r="G58" i="2"/>
  <c r="I58" i="2" s="1"/>
  <c r="E32" i="4"/>
  <c r="F61" i="2"/>
  <c r="R68" i="2"/>
  <c r="F66" i="2"/>
  <c r="P66" i="2" s="1"/>
  <c r="E34" i="4"/>
  <c r="E37" i="4"/>
  <c r="P57" i="2"/>
  <c r="R57" i="2" s="1"/>
  <c r="P60" i="2"/>
  <c r="R60" i="2" s="1"/>
  <c r="F45" i="2"/>
  <c r="G63" i="2"/>
  <c r="J63" i="2" s="1"/>
  <c r="R34" i="2"/>
  <c r="F70" i="2"/>
  <c r="G70" i="2" s="1"/>
  <c r="J70" i="2" s="1"/>
  <c r="E21" i="2"/>
  <c r="F21" i="2" s="1"/>
  <c r="P47" i="2"/>
  <c r="R47" i="2" s="1"/>
  <c r="P53" i="2"/>
  <c r="R53" i="2" s="1"/>
  <c r="I42" i="2"/>
  <c r="P30" i="2"/>
  <c r="R30" i="2" s="1"/>
  <c r="U2" i="2"/>
  <c r="U15" i="2"/>
  <c r="U7" i="2"/>
  <c r="G72" i="2"/>
  <c r="R72" i="2" s="1"/>
  <c r="G68" i="2"/>
  <c r="J68" i="2" s="1"/>
  <c r="E62" i="2"/>
  <c r="E54" i="2"/>
  <c r="E46" i="2"/>
  <c r="E37" i="2"/>
  <c r="F37" i="2" s="1"/>
  <c r="E28" i="2"/>
  <c r="F28" i="2" s="1"/>
  <c r="G28" i="2" s="1"/>
  <c r="I28" i="2" s="1"/>
  <c r="E76" i="2"/>
  <c r="R48" i="2"/>
  <c r="P56" i="2"/>
  <c r="R56" i="2" s="1"/>
  <c r="E30" i="4"/>
  <c r="R22" i="2"/>
  <c r="E36" i="4"/>
  <c r="E21" i="4"/>
  <c r="R49" i="2"/>
  <c r="P70" i="2"/>
  <c r="R70" i="2" s="1"/>
  <c r="P55" i="2"/>
  <c r="R55" i="2" s="1"/>
  <c r="P41" i="2"/>
  <c r="R41" i="2" s="1"/>
  <c r="U20" i="2"/>
  <c r="U12" i="2"/>
  <c r="H42" i="3"/>
  <c r="G42" i="3"/>
  <c r="H30" i="3"/>
  <c r="G30" i="3"/>
  <c r="H25" i="3"/>
  <c r="G25" i="3"/>
  <c r="G21" i="3"/>
  <c r="H21" i="3"/>
  <c r="H41" i="3"/>
  <c r="G41" i="3"/>
  <c r="H29" i="3"/>
  <c r="G29" i="3"/>
  <c r="H28" i="3"/>
  <c r="G28" i="3"/>
  <c r="H46" i="3"/>
  <c r="G46" i="3"/>
  <c r="F45" i="3"/>
  <c r="H45" i="3" s="1"/>
  <c r="I38" i="3"/>
  <c r="J38" i="3" s="1"/>
  <c r="G38" i="3"/>
  <c r="H32" i="3"/>
  <c r="G32" i="3"/>
  <c r="F49" i="3"/>
  <c r="H49" i="3" s="1"/>
  <c r="G49" i="3"/>
  <c r="I49" i="3"/>
  <c r="J49" i="3" s="1"/>
  <c r="G36" i="3"/>
  <c r="H36" i="3"/>
  <c r="I35" i="3"/>
  <c r="J35" i="3" s="1"/>
  <c r="G37" i="3"/>
  <c r="G22" i="3"/>
  <c r="G43" i="3"/>
  <c r="F40" i="3"/>
  <c r="H40" i="3" s="1"/>
  <c r="F35" i="3"/>
  <c r="I25" i="3"/>
  <c r="I18" i="3"/>
  <c r="F18" i="3"/>
  <c r="E39" i="4" l="1"/>
  <c r="F76" i="2"/>
  <c r="R52" i="2"/>
  <c r="R43" i="2"/>
  <c r="R36" i="2"/>
  <c r="R40" i="2"/>
  <c r="E15" i="4"/>
  <c r="F46" i="2"/>
  <c r="R39" i="2"/>
  <c r="P75" i="2"/>
  <c r="R75" i="2" s="1"/>
  <c r="G75" i="2"/>
  <c r="R74" i="2"/>
  <c r="F54" i="2"/>
  <c r="D15" i="2" s="1"/>
  <c r="C19" i="2" s="1"/>
  <c r="E19" i="4"/>
  <c r="P61" i="2"/>
  <c r="R61" i="2" s="1"/>
  <c r="G61" i="2"/>
  <c r="J61" i="2" s="1"/>
  <c r="R33" i="2"/>
  <c r="R27" i="2"/>
  <c r="G37" i="2"/>
  <c r="I37" i="2" s="1"/>
  <c r="P37" i="2"/>
  <c r="R50" i="2"/>
  <c r="P28" i="2"/>
  <c r="R28" i="2" s="1"/>
  <c r="F62" i="2"/>
  <c r="E25" i="4"/>
  <c r="G21" i="2"/>
  <c r="I21" i="2" s="1"/>
  <c r="P21" i="2"/>
  <c r="G45" i="2"/>
  <c r="K45" i="2" s="1"/>
  <c r="P45" i="2"/>
  <c r="R45" i="2" s="1"/>
  <c r="J72" i="2"/>
  <c r="R58" i="2"/>
  <c r="R71" i="2"/>
  <c r="M6" i="3"/>
  <c r="H35" i="3"/>
  <c r="G45" i="3"/>
  <c r="G35" i="3"/>
  <c r="J25" i="3"/>
  <c r="G40" i="3"/>
  <c r="J18" i="3"/>
  <c r="H18" i="3"/>
  <c r="G18" i="3"/>
  <c r="G46" i="2" l="1"/>
  <c r="K46" i="2" s="1"/>
  <c r="P46" i="2"/>
  <c r="G54" i="2"/>
  <c r="J54" i="2" s="1"/>
  <c r="P54" i="2"/>
  <c r="R54" i="2" s="1"/>
  <c r="R21" i="2"/>
  <c r="R37" i="2"/>
  <c r="G62" i="2"/>
  <c r="J62" i="2" s="1"/>
  <c r="P62" i="2"/>
  <c r="D16" i="2"/>
  <c r="D19" i="2" s="1"/>
  <c r="J75" i="2"/>
  <c r="G76" i="2"/>
  <c r="P76" i="2"/>
  <c r="R76" i="2" s="1"/>
  <c r="M5" i="3"/>
  <c r="M3" i="3"/>
  <c r="M4" i="3"/>
  <c r="M2" i="3"/>
  <c r="M1" i="3"/>
  <c r="C11" i="2"/>
  <c r="C12" i="2"/>
  <c r="C16" i="2" l="1"/>
  <c r="D18" i="2" s="1"/>
  <c r="O63" i="2"/>
  <c r="O68" i="2"/>
  <c r="O49" i="2"/>
  <c r="O58" i="2"/>
  <c r="O71" i="2"/>
  <c r="O70" i="2"/>
  <c r="O57" i="2"/>
  <c r="O45" i="2"/>
  <c r="O64" i="2"/>
  <c r="O60" i="2"/>
  <c r="O59" i="2"/>
  <c r="O42" i="2"/>
  <c r="O66" i="2"/>
  <c r="O55" i="2"/>
  <c r="O56" i="2"/>
  <c r="O53" i="2"/>
  <c r="O74" i="2"/>
  <c r="O72" i="2"/>
  <c r="O52" i="2"/>
  <c r="O50" i="2"/>
  <c r="O73" i="2"/>
  <c r="O75" i="2"/>
  <c r="O47" i="2"/>
  <c r="O48" i="2"/>
  <c r="O54" i="2"/>
  <c r="O65" i="2"/>
  <c r="O69" i="2"/>
  <c r="O76" i="2"/>
  <c r="O62" i="2"/>
  <c r="O51" i="2"/>
  <c r="O44" i="2"/>
  <c r="O61" i="2"/>
  <c r="O67" i="2"/>
  <c r="O46" i="2"/>
  <c r="O43" i="2"/>
  <c r="C15" i="2"/>
  <c r="R62" i="2"/>
  <c r="E14" i="2" s="1"/>
  <c r="J76" i="2"/>
  <c r="R46" i="2"/>
  <c r="N340" i="3"/>
  <c r="N318" i="3"/>
  <c r="N338" i="3"/>
  <c r="N322" i="3"/>
  <c r="N285" i="3"/>
  <c r="N280" i="3"/>
  <c r="N286" i="3"/>
  <c r="N273" i="3"/>
  <c r="N268" i="3"/>
  <c r="N256" i="3"/>
  <c r="N185" i="3"/>
  <c r="N263" i="3"/>
  <c r="N262" i="3"/>
  <c r="N202" i="3"/>
  <c r="N205" i="3"/>
  <c r="N232" i="3"/>
  <c r="N219" i="3"/>
  <c r="N335" i="3"/>
  <c r="N328" i="3"/>
  <c r="N302" i="3"/>
  <c r="N324" i="3"/>
  <c r="N306" i="3"/>
  <c r="N269" i="3"/>
  <c r="N264" i="3"/>
  <c r="N270" i="3"/>
  <c r="N257" i="3"/>
  <c r="N295" i="3"/>
  <c r="N233" i="3"/>
  <c r="N252" i="3"/>
  <c r="N248" i="3"/>
  <c r="N244" i="3"/>
  <c r="N258" i="3"/>
  <c r="N189" i="3"/>
  <c r="N337" i="3"/>
  <c r="N320" i="3"/>
  <c r="N329" i="3"/>
  <c r="N316" i="3"/>
  <c r="N312" i="3"/>
  <c r="N261" i="3"/>
  <c r="N294" i="3"/>
  <c r="N319" i="3"/>
  <c r="N249" i="3"/>
  <c r="N287" i="3"/>
  <c r="N225" i="3"/>
  <c r="N236" i="3"/>
  <c r="N239" i="3"/>
  <c r="N325" i="3"/>
  <c r="N336" i="3"/>
  <c r="N321" i="3"/>
  <c r="N308" i="3"/>
  <c r="N303" i="3"/>
  <c r="N253" i="3"/>
  <c r="N283" i="3"/>
  <c r="N307" i="3"/>
  <c r="N293" i="3"/>
  <c r="N311" i="3"/>
  <c r="N217" i="3"/>
  <c r="N317" i="3"/>
  <c r="N331" i="3"/>
  <c r="N313" i="3"/>
  <c r="N334" i="3"/>
  <c r="N299" i="3"/>
  <c r="N245" i="3"/>
  <c r="N315" i="3"/>
  <c r="N300" i="3"/>
  <c r="N291" i="3"/>
  <c r="N282" i="3"/>
  <c r="N209" i="3"/>
  <c r="N220" i="3"/>
  <c r="N223" i="3"/>
  <c r="N226" i="3"/>
  <c r="N229" i="3"/>
  <c r="N254" i="3"/>
  <c r="N250" i="3"/>
  <c r="N230" i="3"/>
  <c r="N167" i="3"/>
  <c r="N323" i="3"/>
  <c r="N314" i="3"/>
  <c r="N296" i="3"/>
  <c r="N274" i="3"/>
  <c r="N204" i="3"/>
  <c r="N218" i="3"/>
  <c r="N181" i="3"/>
  <c r="N235" i="3"/>
  <c r="N206" i="3"/>
  <c r="N178" i="3"/>
  <c r="N173" i="3"/>
  <c r="N144" i="3"/>
  <c r="N174" i="3"/>
  <c r="N186" i="3"/>
  <c r="N164" i="3"/>
  <c r="N109" i="3"/>
  <c r="N120" i="3"/>
  <c r="N131" i="3"/>
  <c r="N126" i="3"/>
  <c r="N145" i="3"/>
  <c r="N73" i="3"/>
  <c r="N84" i="3"/>
  <c r="N130" i="3"/>
  <c r="N70" i="3"/>
  <c r="N29" i="3"/>
  <c r="N59" i="3"/>
  <c r="N26" i="3"/>
  <c r="N55" i="3"/>
  <c r="N23" i="3"/>
  <c r="N44" i="3"/>
  <c r="N326" i="3"/>
  <c r="N292" i="3"/>
  <c r="N278" i="3"/>
  <c r="N266" i="3"/>
  <c r="N259" i="3"/>
  <c r="N210" i="3"/>
  <c r="N267" i="3"/>
  <c r="N227" i="3"/>
  <c r="N198" i="3"/>
  <c r="N170" i="3"/>
  <c r="N165" i="3"/>
  <c r="N199" i="3"/>
  <c r="N166" i="3"/>
  <c r="N179" i="3"/>
  <c r="N156" i="3"/>
  <c r="N101" i="3"/>
  <c r="N112" i="3"/>
  <c r="N123" i="3"/>
  <c r="N118" i="3"/>
  <c r="N129" i="3"/>
  <c r="N147" i="3"/>
  <c r="N76" i="3"/>
  <c r="N122" i="3"/>
  <c r="N63" i="3"/>
  <c r="N25" i="3"/>
  <c r="N54" i="3"/>
  <c r="N22" i="3"/>
  <c r="N51" i="3"/>
  <c r="N87" i="3"/>
  <c r="N40" i="3"/>
  <c r="N310" i="3"/>
  <c r="N290" i="3"/>
  <c r="N289" i="3"/>
  <c r="N241" i="3"/>
  <c r="N231" i="3"/>
  <c r="N194" i="3"/>
  <c r="N247" i="3"/>
  <c r="N271" i="3"/>
  <c r="N207" i="3"/>
  <c r="N162" i="3"/>
  <c r="N191" i="3"/>
  <c r="N187" i="3"/>
  <c r="N158" i="3"/>
  <c r="N177" i="3"/>
  <c r="N148" i="3"/>
  <c r="N93" i="3"/>
  <c r="N104" i="3"/>
  <c r="N115" i="3"/>
  <c r="N110" i="3"/>
  <c r="N121" i="3"/>
  <c r="N132" i="3"/>
  <c r="N157" i="3"/>
  <c r="N114" i="3"/>
  <c r="N53" i="3"/>
  <c r="N21" i="3"/>
  <c r="N50" i="3"/>
  <c r="N83" i="3"/>
  <c r="N47" i="3"/>
  <c r="N69" i="3"/>
  <c r="N36" i="3"/>
  <c r="N305" i="3"/>
  <c r="N277" i="3"/>
  <c r="N281" i="3"/>
  <c r="N201" i="3"/>
  <c r="N215" i="3"/>
  <c r="N251" i="3"/>
  <c r="N240" i="3"/>
  <c r="N246" i="3"/>
  <c r="N192" i="3"/>
  <c r="N154" i="3"/>
  <c r="N180" i="3"/>
  <c r="N171" i="3"/>
  <c r="N150" i="3"/>
  <c r="N169" i="3"/>
  <c r="N140" i="3"/>
  <c r="N85" i="3"/>
  <c r="N96" i="3"/>
  <c r="N107" i="3"/>
  <c r="N102" i="3"/>
  <c r="N113" i="3"/>
  <c r="N124" i="3"/>
  <c r="N127" i="3"/>
  <c r="N106" i="3"/>
  <c r="N49" i="3"/>
  <c r="N79" i="3"/>
  <c r="N46" i="3"/>
  <c r="N64" i="3"/>
  <c r="N43" i="3"/>
  <c r="N60" i="3"/>
  <c r="N339" i="3"/>
  <c r="N297" i="3"/>
  <c r="N304" i="3"/>
  <c r="N265" i="3"/>
  <c r="N193" i="3"/>
  <c r="N279" i="3"/>
  <c r="N237" i="3"/>
  <c r="N224" i="3"/>
  <c r="N243" i="3"/>
  <c r="N175" i="3"/>
  <c r="N146" i="3"/>
  <c r="N176" i="3"/>
  <c r="N163" i="3"/>
  <c r="N142" i="3"/>
  <c r="N161" i="3"/>
  <c r="N137" i="3"/>
  <c r="N77" i="3"/>
  <c r="N88" i="3"/>
  <c r="N99" i="3"/>
  <c r="N94" i="3"/>
  <c r="N105" i="3"/>
  <c r="N116" i="3"/>
  <c r="N119" i="3"/>
  <c r="N98" i="3"/>
  <c r="N45" i="3"/>
  <c r="N74" i="3"/>
  <c r="N42" i="3"/>
  <c r="N57" i="3"/>
  <c r="N39" i="3"/>
  <c r="N67" i="3"/>
  <c r="N28" i="3"/>
  <c r="N301" i="3"/>
  <c r="N327" i="3"/>
  <c r="N272" i="3"/>
  <c r="N276" i="3"/>
  <c r="N228" i="3"/>
  <c r="N242" i="3"/>
  <c r="N213" i="3"/>
  <c r="N208" i="3"/>
  <c r="N222" i="3"/>
  <c r="N151" i="3"/>
  <c r="N211" i="3"/>
  <c r="N160" i="3"/>
  <c r="N190" i="3"/>
  <c r="N203" i="3"/>
  <c r="N182" i="3"/>
  <c r="N125" i="3"/>
  <c r="N136" i="3"/>
  <c r="N149" i="3"/>
  <c r="N143" i="3"/>
  <c r="N78" i="3"/>
  <c r="N89" i="3"/>
  <c r="N100" i="3"/>
  <c r="N103" i="3"/>
  <c r="N82" i="3"/>
  <c r="N37" i="3"/>
  <c r="N61" i="3"/>
  <c r="N34" i="3"/>
  <c r="N71" i="3"/>
  <c r="N31" i="3"/>
  <c r="N52" i="3"/>
  <c r="N65" i="3"/>
  <c r="N333" i="3"/>
  <c r="N212" i="3"/>
  <c r="N214" i="3"/>
  <c r="N183" i="3"/>
  <c r="N128" i="3"/>
  <c r="N81" i="3"/>
  <c r="N33" i="3"/>
  <c r="N27" i="3"/>
  <c r="N332" i="3"/>
  <c r="N255" i="3"/>
  <c r="N159" i="3"/>
  <c r="N134" i="3"/>
  <c r="N80" i="3"/>
  <c r="N108" i="3"/>
  <c r="N68" i="3"/>
  <c r="N58" i="3"/>
  <c r="N330" i="3"/>
  <c r="N234" i="3"/>
  <c r="N188" i="3"/>
  <c r="N196" i="3"/>
  <c r="N141" i="3"/>
  <c r="N92" i="3"/>
  <c r="N66" i="3"/>
  <c r="N48" i="3"/>
  <c r="N288" i="3"/>
  <c r="N221" i="3"/>
  <c r="N138" i="3"/>
  <c r="N195" i="3"/>
  <c r="N91" i="3"/>
  <c r="N111" i="3"/>
  <c r="N38" i="3"/>
  <c r="N32" i="3"/>
  <c r="N298" i="3"/>
  <c r="N197" i="3"/>
  <c r="N184" i="3"/>
  <c r="N172" i="3"/>
  <c r="N135" i="3"/>
  <c r="N95" i="3"/>
  <c r="N30" i="3"/>
  <c r="N24" i="3"/>
  <c r="N284" i="3"/>
  <c r="N216" i="3"/>
  <c r="N168" i="3"/>
  <c r="N133" i="3"/>
  <c r="N86" i="3"/>
  <c r="N90" i="3"/>
  <c r="N72" i="3"/>
  <c r="N56" i="3"/>
  <c r="N309" i="3"/>
  <c r="N275" i="3"/>
  <c r="N238" i="3"/>
  <c r="N155" i="3"/>
  <c r="N139" i="3"/>
  <c r="N97" i="3"/>
  <c r="N41" i="3"/>
  <c r="N35" i="3"/>
  <c r="N62" i="3"/>
  <c r="N260" i="3"/>
  <c r="N200" i="3"/>
  <c r="N152" i="3"/>
  <c r="N117" i="3"/>
  <c r="N75" i="3"/>
  <c r="N153" i="3"/>
  <c r="O333" i="3"/>
  <c r="O315" i="3"/>
  <c r="O332" i="3"/>
  <c r="O311" i="3"/>
  <c r="O301" i="3"/>
  <c r="O294" i="3"/>
  <c r="O307" i="3"/>
  <c r="O276" i="3"/>
  <c r="O279" i="3"/>
  <c r="O285" i="3"/>
  <c r="O212" i="3"/>
  <c r="O231" i="3"/>
  <c r="O242" i="3"/>
  <c r="O221" i="3"/>
  <c r="O240" i="3"/>
  <c r="O257" i="3"/>
  <c r="O253" i="3"/>
  <c r="O233" i="3"/>
  <c r="O162" i="3"/>
  <c r="O141" i="3"/>
  <c r="O155" i="3"/>
  <c r="O150" i="3"/>
  <c r="O161" i="3"/>
  <c r="O164" i="3"/>
  <c r="O138" i="3"/>
  <c r="O80" i="3"/>
  <c r="O131" i="3"/>
  <c r="O142" i="3"/>
  <c r="O144" i="3"/>
  <c r="O146" i="3"/>
  <c r="O84" i="3"/>
  <c r="O119" i="3"/>
  <c r="O114" i="3"/>
  <c r="O328" i="3"/>
  <c r="O339" i="3"/>
  <c r="O324" i="3"/>
  <c r="O303" i="3"/>
  <c r="O288" i="3"/>
  <c r="O283" i="3"/>
  <c r="O306" i="3"/>
  <c r="O268" i="3"/>
  <c r="O271" i="3"/>
  <c r="O277" i="3"/>
  <c r="O204" i="3"/>
  <c r="O223" i="3"/>
  <c r="O234" i="3"/>
  <c r="O213" i="3"/>
  <c r="O232" i="3"/>
  <c r="O250" i="3"/>
  <c r="O246" i="3"/>
  <c r="O225" i="3"/>
  <c r="O154" i="3"/>
  <c r="O191" i="3"/>
  <c r="O147" i="3"/>
  <c r="O206" i="3"/>
  <c r="O153" i="3"/>
  <c r="O210" i="3"/>
  <c r="O136" i="3"/>
  <c r="O72" i="3"/>
  <c r="O123" i="3"/>
  <c r="O135" i="3"/>
  <c r="O129" i="3"/>
  <c r="O134" i="3"/>
  <c r="O76" i="3"/>
  <c r="O111" i="3"/>
  <c r="O106" i="3"/>
  <c r="O93" i="3"/>
  <c r="O54" i="3"/>
  <c r="O22" i="3"/>
  <c r="O39" i="3"/>
  <c r="O52" i="3"/>
  <c r="O78" i="3"/>
  <c r="O33" i="3"/>
  <c r="O320" i="3"/>
  <c r="O326" i="3"/>
  <c r="O316" i="3"/>
  <c r="O330" i="3"/>
  <c r="O280" i="3"/>
  <c r="O275" i="3"/>
  <c r="O289" i="3"/>
  <c r="O260" i="3"/>
  <c r="O263" i="3"/>
  <c r="O269" i="3"/>
  <c r="O196" i="3"/>
  <c r="O215" i="3"/>
  <c r="O226" i="3"/>
  <c r="O205" i="3"/>
  <c r="O224" i="3"/>
  <c r="O235" i="3"/>
  <c r="O243" i="3"/>
  <c r="O217" i="3"/>
  <c r="O214" i="3"/>
  <c r="O176" i="3"/>
  <c r="O139" i="3"/>
  <c r="O194" i="3"/>
  <c r="O145" i="3"/>
  <c r="O185" i="3"/>
  <c r="O128" i="3"/>
  <c r="O70" i="3"/>
  <c r="O115" i="3"/>
  <c r="O126" i="3"/>
  <c r="O121" i="3"/>
  <c r="O132" i="3"/>
  <c r="O68" i="3"/>
  <c r="O103" i="3"/>
  <c r="O98" i="3"/>
  <c r="O85" i="3"/>
  <c r="O50" i="3"/>
  <c r="O86" i="3"/>
  <c r="O35" i="3"/>
  <c r="O304" i="3"/>
  <c r="O329" i="3"/>
  <c r="O300" i="3"/>
  <c r="O337" i="3"/>
  <c r="O264" i="3"/>
  <c r="O314" i="3"/>
  <c r="O273" i="3"/>
  <c r="O244" i="3"/>
  <c r="O297" i="3"/>
  <c r="O245" i="3"/>
  <c r="O180" i="3"/>
  <c r="O199" i="3"/>
  <c r="O258" i="3"/>
  <c r="O270" i="3"/>
  <c r="O338" i="3"/>
  <c r="O331" i="3"/>
  <c r="O313" i="3"/>
  <c r="O327" i="3"/>
  <c r="O317" i="3"/>
  <c r="O248" i="3"/>
  <c r="O296" i="3"/>
  <c r="O291" i="3"/>
  <c r="O295" i="3"/>
  <c r="O299" i="3"/>
  <c r="O228" i="3"/>
  <c r="O259" i="3"/>
  <c r="O262" i="3"/>
  <c r="O237" i="3"/>
  <c r="O254" i="3"/>
  <c r="O192" i="3"/>
  <c r="O203" i="3"/>
  <c r="O249" i="3"/>
  <c r="O178" i="3"/>
  <c r="O157" i="3"/>
  <c r="O171" i="3"/>
  <c r="O340" i="3"/>
  <c r="O292" i="3"/>
  <c r="O267" i="3"/>
  <c r="O287" i="3"/>
  <c r="O261" i="3"/>
  <c r="O197" i="3"/>
  <c r="O219" i="3"/>
  <c r="O201" i="3"/>
  <c r="O202" i="3"/>
  <c r="O193" i="3"/>
  <c r="O182" i="3"/>
  <c r="O112" i="3"/>
  <c r="O140" i="3"/>
  <c r="O102" i="3"/>
  <c r="O124" i="3"/>
  <c r="O160" i="3"/>
  <c r="O133" i="3"/>
  <c r="O61" i="3"/>
  <c r="O26" i="3"/>
  <c r="O27" i="3"/>
  <c r="O36" i="3"/>
  <c r="O45" i="3"/>
  <c r="O312" i="3"/>
  <c r="O319" i="3"/>
  <c r="O298" i="3"/>
  <c r="O302" i="3"/>
  <c r="O239" i="3"/>
  <c r="O266" i="3"/>
  <c r="O211" i="3"/>
  <c r="O181" i="3"/>
  <c r="O187" i="3"/>
  <c r="O186" i="3"/>
  <c r="O172" i="3"/>
  <c r="O104" i="3"/>
  <c r="O107" i="3"/>
  <c r="O94" i="3"/>
  <c r="O116" i="3"/>
  <c r="O127" i="3"/>
  <c r="O125" i="3"/>
  <c r="O73" i="3"/>
  <c r="O57" i="3"/>
  <c r="O23" i="3"/>
  <c r="O32" i="3"/>
  <c r="O41" i="3"/>
  <c r="O336" i="3"/>
  <c r="O322" i="3"/>
  <c r="O286" i="3"/>
  <c r="O282" i="3"/>
  <c r="O207" i="3"/>
  <c r="O247" i="3"/>
  <c r="O274" i="3"/>
  <c r="O170" i="3"/>
  <c r="O163" i="3"/>
  <c r="O179" i="3"/>
  <c r="O175" i="3"/>
  <c r="O96" i="3"/>
  <c r="O99" i="3"/>
  <c r="O156" i="3"/>
  <c r="O108" i="3"/>
  <c r="O95" i="3"/>
  <c r="O117" i="3"/>
  <c r="O59" i="3"/>
  <c r="O71" i="3"/>
  <c r="O90" i="3"/>
  <c r="O28" i="3"/>
  <c r="O37" i="3"/>
  <c r="O323" i="3"/>
  <c r="O325" i="3"/>
  <c r="O281" i="3"/>
  <c r="O290" i="3"/>
  <c r="O265" i="3"/>
  <c r="O216" i="3"/>
  <c r="O238" i="3"/>
  <c r="O198" i="3"/>
  <c r="O190" i="3"/>
  <c r="O177" i="3"/>
  <c r="O167" i="3"/>
  <c r="O88" i="3"/>
  <c r="O91" i="3"/>
  <c r="O113" i="3"/>
  <c r="O100" i="3"/>
  <c r="O87" i="3"/>
  <c r="O109" i="3"/>
  <c r="O46" i="3"/>
  <c r="O55" i="3"/>
  <c r="O69" i="3"/>
  <c r="O24" i="3"/>
  <c r="O29" i="3"/>
  <c r="O335" i="3"/>
  <c r="O309" i="3"/>
  <c r="O293" i="3"/>
  <c r="O278" i="3"/>
  <c r="O255" i="3"/>
  <c r="O208" i="3"/>
  <c r="O230" i="3"/>
  <c r="O173" i="3"/>
  <c r="O183" i="3"/>
  <c r="O169" i="3"/>
  <c r="O159" i="3"/>
  <c r="O66" i="3"/>
  <c r="O83" i="3"/>
  <c r="O105" i="3"/>
  <c r="O92" i="3"/>
  <c r="O79" i="3"/>
  <c r="O101" i="3"/>
  <c r="O42" i="3"/>
  <c r="O51" i="3"/>
  <c r="O67" i="3"/>
  <c r="O65" i="3"/>
  <c r="O25" i="3"/>
  <c r="O321" i="3"/>
  <c r="O272" i="3"/>
  <c r="O284" i="3"/>
  <c r="O236" i="3"/>
  <c r="O218" i="3"/>
  <c r="O200" i="3"/>
  <c r="O222" i="3"/>
  <c r="O165" i="3"/>
  <c r="O174" i="3"/>
  <c r="O137" i="3"/>
  <c r="O151" i="3"/>
  <c r="O62" i="3"/>
  <c r="O75" i="3"/>
  <c r="O97" i="3"/>
  <c r="O64" i="3"/>
  <c r="O130" i="3"/>
  <c r="O77" i="3"/>
  <c r="O38" i="3"/>
  <c r="O47" i="3"/>
  <c r="O48" i="3"/>
  <c r="O63" i="3"/>
  <c r="O21" i="3"/>
  <c r="O334" i="3"/>
  <c r="O308" i="3"/>
  <c r="O318" i="3"/>
  <c r="O310" i="3"/>
  <c r="O188" i="3"/>
  <c r="O229" i="3"/>
  <c r="O227" i="3"/>
  <c r="O209" i="3"/>
  <c r="O168" i="3"/>
  <c r="O158" i="3"/>
  <c r="O189" i="3"/>
  <c r="O120" i="3"/>
  <c r="O241" i="3"/>
  <c r="O110" i="3"/>
  <c r="O74" i="3"/>
  <c r="O49" i="3"/>
  <c r="O149" i="3"/>
  <c r="O89" i="3"/>
  <c r="O34" i="3"/>
  <c r="O305" i="3"/>
  <c r="O166" i="3"/>
  <c r="O81" i="3"/>
  <c r="O30" i="3"/>
  <c r="O256" i="3"/>
  <c r="O195" i="3"/>
  <c r="O60" i="3"/>
  <c r="O43" i="3"/>
  <c r="O252" i="3"/>
  <c r="O143" i="3"/>
  <c r="O56" i="3"/>
  <c r="O31" i="3"/>
  <c r="O220" i="3"/>
  <c r="O58" i="3"/>
  <c r="O122" i="3"/>
  <c r="O44" i="3"/>
  <c r="O184" i="3"/>
  <c r="O118" i="3"/>
  <c r="O82" i="3"/>
  <c r="O53" i="3"/>
  <c r="O251" i="3"/>
  <c r="O152" i="3"/>
  <c r="O148" i="3"/>
  <c r="O40" i="3"/>
  <c r="M330" i="3"/>
  <c r="M328" i="3"/>
  <c r="M326" i="3"/>
  <c r="M305" i="3"/>
  <c r="M303" i="3"/>
  <c r="M292" i="3"/>
  <c r="M280" i="3"/>
  <c r="M296" i="3"/>
  <c r="M289" i="3"/>
  <c r="M295" i="3"/>
  <c r="M222" i="3"/>
  <c r="M256" i="3"/>
  <c r="M264" i="3"/>
  <c r="M248" i="3"/>
  <c r="M244" i="3"/>
  <c r="M186" i="3"/>
  <c r="M267" i="3"/>
  <c r="M253" i="3"/>
  <c r="M185" i="3"/>
  <c r="M167" i="3"/>
  <c r="M170" i="3"/>
  <c r="M212" i="3"/>
  <c r="M171" i="3"/>
  <c r="M174" i="3"/>
  <c r="M153" i="3"/>
  <c r="M90" i="3"/>
  <c r="M133" i="3"/>
  <c r="M140" i="3"/>
  <c r="M142" i="3"/>
  <c r="M144" i="3"/>
  <c r="M71" i="3"/>
  <c r="M121" i="3"/>
  <c r="M116" i="3"/>
  <c r="M103" i="3"/>
  <c r="M53" i="3"/>
  <c r="M21" i="3"/>
  <c r="M42" i="3"/>
  <c r="M72" i="3"/>
  <c r="M31" i="3"/>
  <c r="M44" i="3"/>
  <c r="M322" i="3"/>
  <c r="M320" i="3"/>
  <c r="M318" i="3"/>
  <c r="M314" i="3"/>
  <c r="M339" i="3"/>
  <c r="M310" i="3"/>
  <c r="M332" i="3"/>
  <c r="M274" i="3"/>
  <c r="M285" i="3"/>
  <c r="M308" i="3"/>
  <c r="M278" i="3"/>
  <c r="M273" i="3"/>
  <c r="M279" i="3"/>
  <c r="M206" i="3"/>
  <c r="M241" i="3"/>
  <c r="M236" i="3"/>
  <c r="M231" i="3"/>
  <c r="M234" i="3"/>
  <c r="M237" i="3"/>
  <c r="M247" i="3"/>
  <c r="M227" i="3"/>
  <c r="M164" i="3"/>
  <c r="M151" i="3"/>
  <c r="M184" i="3"/>
  <c r="M180" i="3"/>
  <c r="M155" i="3"/>
  <c r="M196" i="3"/>
  <c r="M137" i="3"/>
  <c r="M74" i="3"/>
  <c r="M117" i="3"/>
  <c r="M128" i="3"/>
  <c r="M123" i="3"/>
  <c r="M118" i="3"/>
  <c r="M63" i="3"/>
  <c r="M105" i="3"/>
  <c r="M100" i="3"/>
  <c r="M87" i="3"/>
  <c r="M45" i="3"/>
  <c r="M68" i="3"/>
  <c r="M34" i="3"/>
  <c r="M55" i="3"/>
  <c r="M23" i="3"/>
  <c r="M36" i="3"/>
  <c r="M306" i="3"/>
  <c r="M331" i="3"/>
  <c r="M302" i="3"/>
  <c r="M324" i="3"/>
  <c r="M266" i="3"/>
  <c r="M277" i="3"/>
  <c r="M283" i="3"/>
  <c r="M270" i="3"/>
  <c r="M265" i="3"/>
  <c r="M271" i="3"/>
  <c r="M198" i="3"/>
  <c r="M233" i="3"/>
  <c r="M228" i="3"/>
  <c r="M223" i="3"/>
  <c r="M226" i="3"/>
  <c r="M229" i="3"/>
  <c r="M240" i="3"/>
  <c r="M219" i="3"/>
  <c r="M156" i="3"/>
  <c r="M143" i="3"/>
  <c r="M173" i="3"/>
  <c r="M176" i="3"/>
  <c r="M147" i="3"/>
  <c r="M189" i="3"/>
  <c r="M130" i="3"/>
  <c r="M69" i="3"/>
  <c r="M109" i="3"/>
  <c r="M120" i="3"/>
  <c r="M115" i="3"/>
  <c r="M110" i="3"/>
  <c r="M59" i="3"/>
  <c r="M97" i="3"/>
  <c r="M92" i="3"/>
  <c r="M79" i="3"/>
  <c r="M41" i="3"/>
  <c r="M80" i="3"/>
  <c r="M30" i="3"/>
  <c r="M51" i="3"/>
  <c r="M60" i="3"/>
  <c r="M32" i="3"/>
  <c r="M337" i="3"/>
  <c r="M323" i="3"/>
  <c r="M294" i="3"/>
  <c r="M334" i="3"/>
  <c r="M258" i="3"/>
  <c r="M269" i="3"/>
  <c r="M275" i="3"/>
  <c r="M262" i="3"/>
  <c r="M293" i="3"/>
  <c r="M249" i="3"/>
  <c r="M190" i="3"/>
  <c r="M225" i="3"/>
  <c r="M220" i="3"/>
  <c r="M215" i="3"/>
  <c r="M218" i="3"/>
  <c r="M221" i="3"/>
  <c r="M232" i="3"/>
  <c r="M211" i="3"/>
  <c r="M148" i="3"/>
  <c r="M135" i="3"/>
  <c r="M165" i="3"/>
  <c r="M168" i="3"/>
  <c r="M139" i="3"/>
  <c r="M179" i="3"/>
  <c r="M122" i="3"/>
  <c r="M65" i="3"/>
  <c r="M101" i="3"/>
  <c r="M112" i="3"/>
  <c r="M107" i="3"/>
  <c r="M102" i="3"/>
  <c r="M154" i="3"/>
  <c r="M89" i="3"/>
  <c r="M158" i="3"/>
  <c r="M56" i="3"/>
  <c r="M37" i="3"/>
  <c r="M66" i="3"/>
  <c r="M26" i="3"/>
  <c r="M47" i="3"/>
  <c r="M88" i="3"/>
  <c r="M28" i="3"/>
  <c r="M325" i="3"/>
  <c r="M315" i="3"/>
  <c r="M329" i="3"/>
  <c r="M327" i="3"/>
  <c r="M250" i="3"/>
  <c r="M261" i="3"/>
  <c r="M316" i="3"/>
  <c r="M254" i="3"/>
  <c r="M291" i="3"/>
  <c r="M243" i="3"/>
  <c r="M182" i="3"/>
  <c r="M217" i="3"/>
  <c r="M276" i="3"/>
  <c r="M207" i="3"/>
  <c r="M210" i="3"/>
  <c r="M213" i="3"/>
  <c r="M224" i="3"/>
  <c r="M203" i="3"/>
  <c r="M192" i="3"/>
  <c r="M208" i="3"/>
  <c r="M157" i="3"/>
  <c r="M160" i="3"/>
  <c r="M200" i="3"/>
  <c r="M177" i="3"/>
  <c r="M114" i="3"/>
  <c r="M61" i="3"/>
  <c r="M93" i="3"/>
  <c r="M104" i="3"/>
  <c r="M99" i="3"/>
  <c r="M94" i="3"/>
  <c r="M146" i="3"/>
  <c r="M81" i="3"/>
  <c r="M127" i="3"/>
  <c r="M76" i="3"/>
  <c r="M33" i="3"/>
  <c r="M54" i="3"/>
  <c r="M22" i="3"/>
  <c r="M43" i="3"/>
  <c r="M58" i="3"/>
  <c r="M24" i="3"/>
  <c r="M333" i="3"/>
  <c r="M282" i="3"/>
  <c r="M298" i="3"/>
  <c r="M238" i="3"/>
  <c r="M252" i="3"/>
  <c r="M194" i="3"/>
  <c r="M195" i="3"/>
  <c r="M162" i="3"/>
  <c r="M183" i="3"/>
  <c r="M57" i="3"/>
  <c r="M131" i="3"/>
  <c r="M129" i="3"/>
  <c r="M75" i="3"/>
  <c r="M38" i="3"/>
  <c r="M48" i="3"/>
  <c r="M307" i="3"/>
  <c r="M312" i="3"/>
  <c r="M286" i="3"/>
  <c r="M230" i="3"/>
  <c r="M263" i="3"/>
  <c r="M251" i="3"/>
  <c r="M204" i="3"/>
  <c r="M149" i="3"/>
  <c r="M166" i="3"/>
  <c r="M138" i="3"/>
  <c r="M91" i="3"/>
  <c r="M113" i="3"/>
  <c r="M70" i="3"/>
  <c r="M64" i="3"/>
  <c r="M40" i="3"/>
  <c r="M335" i="3"/>
  <c r="M299" i="3"/>
  <c r="M246" i="3"/>
  <c r="M214" i="3"/>
  <c r="M259" i="3"/>
  <c r="M205" i="3"/>
  <c r="M172" i="3"/>
  <c r="M141" i="3"/>
  <c r="M169" i="3"/>
  <c r="M125" i="3"/>
  <c r="M83" i="3"/>
  <c r="M132" i="3"/>
  <c r="M49" i="3"/>
  <c r="M84" i="3"/>
  <c r="M7" i="3"/>
  <c r="E5" i="3" s="1"/>
  <c r="M321" i="3"/>
  <c r="M290" i="3"/>
  <c r="M300" i="3"/>
  <c r="M272" i="3"/>
  <c r="M239" i="3"/>
  <c r="M197" i="3"/>
  <c r="M181" i="3"/>
  <c r="M191" i="3"/>
  <c r="M161" i="3"/>
  <c r="M85" i="3"/>
  <c r="M126" i="3"/>
  <c r="M124" i="3"/>
  <c r="M29" i="3"/>
  <c r="M62" i="3"/>
  <c r="M313" i="3"/>
  <c r="M304" i="3"/>
  <c r="M281" i="3"/>
  <c r="M260" i="3"/>
  <c r="M199" i="3"/>
  <c r="M257" i="3"/>
  <c r="M175" i="3"/>
  <c r="M152" i="3"/>
  <c r="M145" i="3"/>
  <c r="M77" i="3"/>
  <c r="M86" i="3"/>
  <c r="M108" i="3"/>
  <c r="M25" i="3"/>
  <c r="M39" i="3"/>
  <c r="M340" i="3"/>
  <c r="M319" i="3"/>
  <c r="M309" i="3"/>
  <c r="M297" i="3"/>
  <c r="M209" i="3"/>
  <c r="M242" i="3"/>
  <c r="M268" i="3"/>
  <c r="M188" i="3"/>
  <c r="M163" i="3"/>
  <c r="M98" i="3"/>
  <c r="M96" i="3"/>
  <c r="M67" i="3"/>
  <c r="M111" i="3"/>
  <c r="M50" i="3"/>
  <c r="M27" i="3"/>
  <c r="M287" i="3"/>
  <c r="M178" i="3"/>
  <c r="M134" i="3"/>
  <c r="M336" i="3"/>
  <c r="M245" i="3"/>
  <c r="M187" i="3"/>
  <c r="M119" i="3"/>
  <c r="M317" i="3"/>
  <c r="M201" i="3"/>
  <c r="M193" i="3"/>
  <c r="M95" i="3"/>
  <c r="M338" i="3"/>
  <c r="M255" i="3"/>
  <c r="M106" i="3"/>
  <c r="M73" i="3"/>
  <c r="M311" i="3"/>
  <c r="M202" i="3"/>
  <c r="M82" i="3"/>
  <c r="M46" i="3"/>
  <c r="M288" i="3"/>
  <c r="M216" i="3"/>
  <c r="M136" i="3"/>
  <c r="M35" i="3"/>
  <c r="M284" i="3"/>
  <c r="M159" i="3"/>
  <c r="M78" i="3"/>
  <c r="M150" i="3"/>
  <c r="M52" i="3"/>
  <c r="M235" i="3"/>
  <c r="M301" i="3"/>
  <c r="N18" i="3"/>
  <c r="O18" i="3"/>
  <c r="M18" i="3"/>
  <c r="C18" i="2" l="1"/>
  <c r="F18" i="2"/>
  <c r="F19" i="2" s="1"/>
  <c r="E4" i="3"/>
  <c r="E6" i="3"/>
  <c r="E9" i="3" s="1"/>
  <c r="K40" i="3" l="1"/>
  <c r="P40" i="3" s="1"/>
  <c r="K233" i="3"/>
  <c r="P233" i="3" s="1"/>
  <c r="K124" i="3"/>
  <c r="L124" i="3" s="1"/>
  <c r="K219" i="3"/>
  <c r="K73" i="3"/>
  <c r="L73" i="3" s="1"/>
  <c r="K247" i="3"/>
  <c r="P247" i="3" s="1"/>
  <c r="K72" i="3"/>
  <c r="L72" i="3" s="1"/>
  <c r="K264" i="3"/>
  <c r="L264" i="3" s="1"/>
  <c r="K149" i="3"/>
  <c r="L149" i="3" s="1"/>
  <c r="K56" i="3"/>
  <c r="P56" i="3" s="1"/>
  <c r="K291" i="3"/>
  <c r="K36" i="3"/>
  <c r="K297" i="3"/>
  <c r="L297" i="3" s="1"/>
  <c r="K300" i="3"/>
  <c r="P300" i="3" s="1"/>
  <c r="K281" i="3"/>
  <c r="L281" i="3" s="1"/>
  <c r="K289" i="3"/>
  <c r="L289" i="3" s="1"/>
  <c r="K261" i="3"/>
  <c r="L261" i="3" s="1"/>
  <c r="K239" i="3"/>
  <c r="P239" i="3" s="1"/>
  <c r="K98" i="3"/>
  <c r="L98" i="3" s="1"/>
  <c r="K265" i="3"/>
  <c r="L265" i="3" s="1"/>
  <c r="K235" i="3"/>
  <c r="L235" i="3" s="1"/>
  <c r="K115" i="3"/>
  <c r="L115" i="3" s="1"/>
  <c r="K213" i="3"/>
  <c r="P213" i="3" s="1"/>
  <c r="K123" i="3"/>
  <c r="L123" i="3" s="1"/>
  <c r="K305" i="3"/>
  <c r="L305" i="3" s="1"/>
  <c r="K156" i="3"/>
  <c r="L156" i="3" s="1"/>
  <c r="K33" i="3"/>
  <c r="K190" i="3"/>
  <c r="P190" i="3" s="1"/>
  <c r="K164" i="3"/>
  <c r="L164" i="3" s="1"/>
  <c r="K59" i="3"/>
  <c r="P59" i="3" s="1"/>
  <c r="K332" i="3"/>
  <c r="P332" i="3" s="1"/>
  <c r="K314" i="3"/>
  <c r="L314" i="3" s="1"/>
  <c r="K88" i="3"/>
  <c r="P88" i="3" s="1"/>
  <c r="K96" i="3"/>
  <c r="L96" i="3" s="1"/>
  <c r="K112" i="3"/>
  <c r="L112" i="3" s="1"/>
  <c r="K120" i="3"/>
  <c r="L120" i="3" s="1"/>
  <c r="K132" i="3"/>
  <c r="P132" i="3" s="1"/>
  <c r="K313" i="3"/>
  <c r="P313" i="3" s="1"/>
  <c r="K266" i="3"/>
  <c r="L266" i="3" s="1"/>
  <c r="K117" i="3"/>
  <c r="P117" i="3" s="1"/>
  <c r="K199" i="3"/>
  <c r="P199" i="3" s="1"/>
  <c r="K230" i="3"/>
  <c r="P230" i="3" s="1"/>
  <c r="K249" i="3"/>
  <c r="P249" i="3" s="1"/>
  <c r="K270" i="3"/>
  <c r="L270" i="3" s="1"/>
  <c r="K337" i="3"/>
  <c r="P337" i="3" s="1"/>
  <c r="K323" i="3"/>
  <c r="L323" i="3" s="1"/>
  <c r="K125" i="3"/>
  <c r="L125" i="3" s="1"/>
  <c r="K82" i="3"/>
  <c r="L82" i="3" s="1"/>
  <c r="K90" i="3"/>
  <c r="L90" i="3" s="1"/>
  <c r="K141" i="3"/>
  <c r="P141" i="3" s="1"/>
  <c r="K280" i="3"/>
  <c r="K257" i="3"/>
  <c r="L257" i="3" s="1"/>
  <c r="K159" i="3"/>
  <c r="L159" i="3" s="1"/>
  <c r="K131" i="3"/>
  <c r="P131" i="3" s="1"/>
  <c r="K122" i="3"/>
  <c r="P122" i="3" s="1"/>
  <c r="K103" i="3"/>
  <c r="L103" i="3" s="1"/>
  <c r="K311" i="3"/>
  <c r="L311" i="3" s="1"/>
  <c r="K322" i="3"/>
  <c r="P322" i="3" s="1"/>
  <c r="K272" i="3"/>
  <c r="K85" i="3"/>
  <c r="P85" i="3" s="1"/>
  <c r="K21" i="3"/>
  <c r="P21" i="3" s="1"/>
  <c r="K95" i="3"/>
  <c r="P95" i="3" s="1"/>
  <c r="K133" i="3"/>
  <c r="L133" i="3" s="1"/>
  <c r="K93" i="3"/>
  <c r="L93" i="3" s="1"/>
  <c r="K55" i="3"/>
  <c r="P55" i="3" s="1"/>
  <c r="K145" i="3"/>
  <c r="L145" i="3" s="1"/>
  <c r="K153" i="3"/>
  <c r="P153" i="3" s="1"/>
  <c r="K84" i="3"/>
  <c r="P84" i="3" s="1"/>
  <c r="K232" i="3"/>
  <c r="P232" i="3" s="1"/>
  <c r="K328" i="3"/>
  <c r="L328" i="3" s="1"/>
  <c r="K321" i="3"/>
  <c r="L321" i="3" s="1"/>
  <c r="K58" i="3"/>
  <c r="L58" i="3" s="1"/>
  <c r="K214" i="3"/>
  <c r="L214" i="3" s="1"/>
  <c r="K81" i="3"/>
  <c r="P81" i="3" s="1"/>
  <c r="K97" i="3"/>
  <c r="P97" i="3" s="1"/>
  <c r="K253" i="3"/>
  <c r="P253" i="3" s="1"/>
  <c r="K34" i="3"/>
  <c r="P34" i="3" s="1"/>
  <c r="K250" i="3"/>
  <c r="L250" i="3" s="1"/>
  <c r="K106" i="3"/>
  <c r="L106" i="3" s="1"/>
  <c r="K284" i="3"/>
  <c r="P284" i="3" s="1"/>
  <c r="K104" i="3"/>
  <c r="K165" i="3"/>
  <c r="K256" i="3"/>
  <c r="K269" i="3"/>
  <c r="K185" i="3"/>
  <c r="K277" i="3"/>
  <c r="K161" i="3"/>
  <c r="K200" i="3"/>
  <c r="K302" i="3"/>
  <c r="K44" i="3"/>
  <c r="K111" i="3"/>
  <c r="K169" i="3"/>
  <c r="K208" i="3"/>
  <c r="K310" i="3"/>
  <c r="K48" i="3"/>
  <c r="K119" i="3"/>
  <c r="K177" i="3"/>
  <c r="K216" i="3"/>
  <c r="K318" i="3"/>
  <c r="K87" i="3"/>
  <c r="K114" i="3"/>
  <c r="K172" i="3"/>
  <c r="K227" i="3"/>
  <c r="K273" i="3"/>
  <c r="K92" i="3"/>
  <c r="K336" i="3"/>
  <c r="K135" i="3"/>
  <c r="K74" i="3"/>
  <c r="K170" i="3"/>
  <c r="K70" i="3"/>
  <c r="K77" i="3"/>
  <c r="K178" i="3"/>
  <c r="K241" i="3"/>
  <c r="K319" i="3"/>
  <c r="K246" i="3"/>
  <c r="K287" i="3"/>
  <c r="K158" i="3"/>
  <c r="K262" i="3"/>
  <c r="K340" i="3"/>
  <c r="K31" i="3"/>
  <c r="K100" i="3"/>
  <c r="K166" i="3"/>
  <c r="K181" i="3"/>
  <c r="K304" i="3"/>
  <c r="K35" i="3"/>
  <c r="K108" i="3"/>
  <c r="K174" i="3"/>
  <c r="K189" i="3"/>
  <c r="K312" i="3"/>
  <c r="K52" i="3"/>
  <c r="K127" i="3"/>
  <c r="K183" i="3"/>
  <c r="K224" i="3"/>
  <c r="K326" i="3"/>
  <c r="L253" i="3"/>
  <c r="K68" i="3"/>
  <c r="K162" i="3"/>
  <c r="K186" i="3"/>
  <c r="K45" i="3"/>
  <c r="K157" i="3"/>
  <c r="K182" i="3"/>
  <c r="K238" i="3"/>
  <c r="K307" i="3"/>
  <c r="K243" i="3"/>
  <c r="K315" i="3"/>
  <c r="K180" i="3"/>
  <c r="K237" i="3"/>
  <c r="K309" i="3"/>
  <c r="K66" i="3"/>
  <c r="K63" i="3"/>
  <c r="K191" i="3"/>
  <c r="K244" i="3"/>
  <c r="K317" i="3"/>
  <c r="K79" i="3"/>
  <c r="K67" i="3"/>
  <c r="K194" i="3"/>
  <c r="K255" i="3"/>
  <c r="K325" i="3"/>
  <c r="K39" i="3"/>
  <c r="K116" i="3"/>
  <c r="K187" i="3"/>
  <c r="K197" i="3"/>
  <c r="K320" i="3"/>
  <c r="L249" i="3"/>
  <c r="L97" i="3"/>
  <c r="K105" i="3"/>
  <c r="K28" i="3"/>
  <c r="K152" i="3"/>
  <c r="K234" i="3"/>
  <c r="K144" i="3"/>
  <c r="K26" i="3"/>
  <c r="K184" i="3"/>
  <c r="K30" i="3"/>
  <c r="K207" i="3"/>
  <c r="K38" i="3"/>
  <c r="K173" i="3"/>
  <c r="K42" i="3"/>
  <c r="K188" i="3"/>
  <c r="K24" i="3"/>
  <c r="K179" i="3"/>
  <c r="K47" i="3"/>
  <c r="K210" i="3"/>
  <c r="K32" i="3"/>
  <c r="K147" i="3"/>
  <c r="K196" i="3"/>
  <c r="K254" i="3"/>
  <c r="K298" i="3"/>
  <c r="K279" i="3"/>
  <c r="K308" i="3"/>
  <c r="K242" i="3"/>
  <c r="K296" i="3"/>
  <c r="K327" i="3"/>
  <c r="K126" i="3"/>
  <c r="K113" i="3"/>
  <c r="K248" i="3"/>
  <c r="K303" i="3"/>
  <c r="K338" i="3"/>
  <c r="K139" i="3"/>
  <c r="K121" i="3"/>
  <c r="K259" i="3"/>
  <c r="K283" i="3"/>
  <c r="K316" i="3"/>
  <c r="K78" i="3"/>
  <c r="K71" i="3"/>
  <c r="K202" i="3"/>
  <c r="K263" i="3"/>
  <c r="K306" i="3"/>
  <c r="L33" i="3"/>
  <c r="P33" i="3"/>
  <c r="K275" i="3"/>
  <c r="K75" i="3"/>
  <c r="K192" i="3"/>
  <c r="K37" i="3"/>
  <c r="K167" i="3"/>
  <c r="K41" i="3"/>
  <c r="K175" i="3"/>
  <c r="K49" i="3"/>
  <c r="K140" i="3"/>
  <c r="K53" i="3"/>
  <c r="K148" i="3"/>
  <c r="K43" i="3"/>
  <c r="K171" i="3"/>
  <c r="K107" i="3"/>
  <c r="K225" i="3"/>
  <c r="K83" i="3"/>
  <c r="K76" i="3"/>
  <c r="K142" i="3"/>
  <c r="K251" i="3"/>
  <c r="K331" i="3"/>
  <c r="K258" i="3"/>
  <c r="K333" i="3"/>
  <c r="K271" i="3"/>
  <c r="K288" i="3"/>
  <c r="K329" i="3"/>
  <c r="K136" i="3"/>
  <c r="K160" i="3"/>
  <c r="K204" i="3"/>
  <c r="K290" i="3"/>
  <c r="K339" i="3"/>
  <c r="K137" i="3"/>
  <c r="K168" i="3"/>
  <c r="K212" i="3"/>
  <c r="K292" i="3"/>
  <c r="K335" i="3"/>
  <c r="K91" i="3"/>
  <c r="K129" i="3"/>
  <c r="K215" i="3"/>
  <c r="K294" i="3"/>
  <c r="K324" i="3"/>
  <c r="L88" i="3"/>
  <c r="P272" i="3"/>
  <c r="L272" i="3"/>
  <c r="L219" i="3"/>
  <c r="P219" i="3"/>
  <c r="L291" i="3"/>
  <c r="P291" i="3"/>
  <c r="L199" i="3"/>
  <c r="K62" i="3"/>
  <c r="K23" i="3"/>
  <c r="K211" i="3"/>
  <c r="K155" i="3"/>
  <c r="K99" i="3"/>
  <c r="K236" i="3"/>
  <c r="K69" i="3"/>
  <c r="K205" i="3"/>
  <c r="K51" i="3"/>
  <c r="K143" i="3"/>
  <c r="K163" i="3"/>
  <c r="K221" i="3"/>
  <c r="K293" i="3"/>
  <c r="K229" i="3"/>
  <c r="K301" i="3"/>
  <c r="K193" i="3"/>
  <c r="K285" i="3"/>
  <c r="K46" i="3"/>
  <c r="K128" i="3"/>
  <c r="K138" i="3"/>
  <c r="K201" i="3"/>
  <c r="K299" i="3"/>
  <c r="K50" i="3"/>
  <c r="K57" i="3"/>
  <c r="K146" i="3"/>
  <c r="K209" i="3"/>
  <c r="K274" i="3"/>
  <c r="K22" i="3"/>
  <c r="K80" i="3"/>
  <c r="K176" i="3"/>
  <c r="K220" i="3"/>
  <c r="K245" i="3"/>
  <c r="P280" i="3"/>
  <c r="L280" i="3"/>
  <c r="P36" i="3"/>
  <c r="L36" i="3"/>
  <c r="K60" i="3"/>
  <c r="K134" i="3"/>
  <c r="K150" i="3"/>
  <c r="K27" i="3"/>
  <c r="K222" i="3"/>
  <c r="K195" i="3"/>
  <c r="K64" i="3"/>
  <c r="K218" i="3"/>
  <c r="K86" i="3"/>
  <c r="K223" i="3"/>
  <c r="K94" i="3"/>
  <c r="K231" i="3"/>
  <c r="K110" i="3"/>
  <c r="K252" i="3"/>
  <c r="K118" i="3"/>
  <c r="K228" i="3"/>
  <c r="K65" i="3"/>
  <c r="K240" i="3"/>
  <c r="K130" i="3"/>
  <c r="K295" i="3"/>
  <c r="K102" i="3"/>
  <c r="K89" i="3"/>
  <c r="K226" i="3"/>
  <c r="K278" i="3"/>
  <c r="K330" i="3"/>
  <c r="K286" i="3"/>
  <c r="K334" i="3"/>
  <c r="K267" i="3"/>
  <c r="K260" i="3"/>
  <c r="K25" i="3"/>
  <c r="K101" i="3"/>
  <c r="K203" i="3"/>
  <c r="K198" i="3"/>
  <c r="K268" i="3"/>
  <c r="K29" i="3"/>
  <c r="K109" i="3"/>
  <c r="K151" i="3"/>
  <c r="K206" i="3"/>
  <c r="K276" i="3"/>
  <c r="K54" i="3"/>
  <c r="K61" i="3"/>
  <c r="K154" i="3"/>
  <c r="K217" i="3"/>
  <c r="K282" i="3"/>
  <c r="L153" i="3" l="1"/>
  <c r="P98" i="3"/>
  <c r="P112" i="3"/>
  <c r="P124" i="3"/>
  <c r="L190" i="3"/>
  <c r="P270" i="3"/>
  <c r="L230" i="3"/>
  <c r="L56" i="3"/>
  <c r="L322" i="3"/>
  <c r="L81" i="3"/>
  <c r="L84" i="3"/>
  <c r="L300" i="3"/>
  <c r="P115" i="3"/>
  <c r="P145" i="3"/>
  <c r="P96" i="3"/>
  <c r="L233" i="3"/>
  <c r="P214" i="3"/>
  <c r="P90" i="3"/>
  <c r="P156" i="3"/>
  <c r="L239" i="3"/>
  <c r="L131" i="3"/>
  <c r="P328" i="3"/>
  <c r="L59" i="3"/>
  <c r="L247" i="3"/>
  <c r="L55" i="3"/>
  <c r="P305" i="3"/>
  <c r="L141" i="3"/>
  <c r="P73" i="3"/>
  <c r="P265" i="3"/>
  <c r="P235" i="3"/>
  <c r="P264" i="3"/>
  <c r="P164" i="3"/>
  <c r="P82" i="3"/>
  <c r="L85" i="3"/>
  <c r="L117" i="3"/>
  <c r="P257" i="3"/>
  <c r="P297" i="3"/>
  <c r="L21" i="3"/>
  <c r="L132" i="3"/>
  <c r="P120" i="3"/>
  <c r="P58" i="3"/>
  <c r="L232" i="3"/>
  <c r="P93" i="3"/>
  <c r="P314" i="3"/>
  <c r="P289" i="3"/>
  <c r="L34" i="3"/>
  <c r="P123" i="3"/>
  <c r="P250" i="3"/>
  <c r="L284" i="3"/>
  <c r="P103" i="3"/>
  <c r="P266" i="3"/>
  <c r="P72" i="3"/>
  <c r="L213" i="3"/>
  <c r="P281" i="3"/>
  <c r="L332" i="3"/>
  <c r="P159" i="3"/>
  <c r="P323" i="3"/>
  <c r="L313" i="3"/>
  <c r="L95" i="3"/>
  <c r="P321" i="3"/>
  <c r="P133" i="3"/>
  <c r="L122" i="3"/>
  <c r="L337" i="3"/>
  <c r="L40" i="3"/>
  <c r="P149" i="3"/>
  <c r="P106" i="3"/>
  <c r="P125" i="3"/>
  <c r="P311" i="3"/>
  <c r="P261" i="3"/>
  <c r="P27" i="3"/>
  <c r="L27" i="3"/>
  <c r="L138" i="3"/>
  <c r="P138" i="3"/>
  <c r="L221" i="3"/>
  <c r="P221" i="3"/>
  <c r="P155" i="3"/>
  <c r="L155" i="3"/>
  <c r="L292" i="3"/>
  <c r="P292" i="3"/>
  <c r="L136" i="3"/>
  <c r="P136" i="3"/>
  <c r="L142" i="3"/>
  <c r="P142" i="3"/>
  <c r="L53" i="3"/>
  <c r="P53" i="3"/>
  <c r="L75" i="3"/>
  <c r="P75" i="3"/>
  <c r="L283" i="3"/>
  <c r="P283" i="3"/>
  <c r="L126" i="3"/>
  <c r="P126" i="3"/>
  <c r="P196" i="3"/>
  <c r="L196" i="3"/>
  <c r="P42" i="3"/>
  <c r="L42" i="3"/>
  <c r="L234" i="3"/>
  <c r="P234" i="3"/>
  <c r="L187" i="3"/>
  <c r="P187" i="3"/>
  <c r="P317" i="3"/>
  <c r="L317" i="3"/>
  <c r="L315" i="3"/>
  <c r="P315" i="3"/>
  <c r="L162" i="3"/>
  <c r="P162" i="3"/>
  <c r="L189" i="3"/>
  <c r="P189" i="3"/>
  <c r="P31" i="3"/>
  <c r="L31" i="3"/>
  <c r="L178" i="3"/>
  <c r="P178" i="3"/>
  <c r="L87" i="3"/>
  <c r="P87" i="3"/>
  <c r="L169" i="3"/>
  <c r="P169" i="3"/>
  <c r="L269" i="3"/>
  <c r="P269" i="3"/>
  <c r="L231" i="3"/>
  <c r="P231" i="3"/>
  <c r="L150" i="3"/>
  <c r="P150" i="3"/>
  <c r="L128" i="3"/>
  <c r="P128" i="3"/>
  <c r="L275" i="3"/>
  <c r="P275" i="3"/>
  <c r="L327" i="3"/>
  <c r="P327" i="3"/>
  <c r="L243" i="3"/>
  <c r="P243" i="3"/>
  <c r="L77" i="3"/>
  <c r="P77" i="3"/>
  <c r="L154" i="3"/>
  <c r="P154" i="3"/>
  <c r="L286" i="3"/>
  <c r="P286" i="3"/>
  <c r="L223" i="3"/>
  <c r="P223" i="3"/>
  <c r="P134" i="3"/>
  <c r="L134" i="3"/>
  <c r="L209" i="3"/>
  <c r="P209" i="3"/>
  <c r="P46" i="3"/>
  <c r="L46" i="3"/>
  <c r="L143" i="3"/>
  <c r="P143" i="3"/>
  <c r="P23" i="3"/>
  <c r="L23" i="3"/>
  <c r="P324" i="3"/>
  <c r="L324" i="3"/>
  <c r="P168" i="3"/>
  <c r="L168" i="3"/>
  <c r="P288" i="3"/>
  <c r="L288" i="3"/>
  <c r="L83" i="3"/>
  <c r="P83" i="3"/>
  <c r="P49" i="3"/>
  <c r="L49" i="3"/>
  <c r="L306" i="3"/>
  <c r="P306" i="3"/>
  <c r="L121" i="3"/>
  <c r="P121" i="3"/>
  <c r="L296" i="3"/>
  <c r="P296" i="3"/>
  <c r="P32" i="3"/>
  <c r="L32" i="3"/>
  <c r="P38" i="3"/>
  <c r="L38" i="3"/>
  <c r="P28" i="3"/>
  <c r="L28" i="3"/>
  <c r="L39" i="3"/>
  <c r="P39" i="3"/>
  <c r="P191" i="3"/>
  <c r="L191" i="3"/>
  <c r="L307" i="3"/>
  <c r="P307" i="3"/>
  <c r="P326" i="3"/>
  <c r="L326" i="3"/>
  <c r="P108" i="3"/>
  <c r="L108" i="3"/>
  <c r="L262" i="3"/>
  <c r="P262" i="3"/>
  <c r="L70" i="3"/>
  <c r="P70" i="3"/>
  <c r="P216" i="3"/>
  <c r="L216" i="3"/>
  <c r="L44" i="3"/>
  <c r="P44" i="3"/>
  <c r="L165" i="3"/>
  <c r="P165" i="3"/>
  <c r="P109" i="3"/>
  <c r="L109" i="3"/>
  <c r="L217" i="3"/>
  <c r="P217" i="3"/>
  <c r="L163" i="3"/>
  <c r="P163" i="3"/>
  <c r="L212" i="3"/>
  <c r="P212" i="3"/>
  <c r="L147" i="3"/>
  <c r="P147" i="3"/>
  <c r="P340" i="3"/>
  <c r="L340" i="3"/>
  <c r="P268" i="3"/>
  <c r="L268" i="3"/>
  <c r="P240" i="3"/>
  <c r="L240" i="3"/>
  <c r="P61" i="3"/>
  <c r="L61" i="3"/>
  <c r="P198" i="3"/>
  <c r="L198" i="3"/>
  <c r="L330" i="3"/>
  <c r="P330" i="3"/>
  <c r="L65" i="3"/>
  <c r="P65" i="3"/>
  <c r="P86" i="3"/>
  <c r="L86" i="3"/>
  <c r="P60" i="3"/>
  <c r="L60" i="3"/>
  <c r="L146" i="3"/>
  <c r="P146" i="3"/>
  <c r="L285" i="3"/>
  <c r="P285" i="3"/>
  <c r="P51" i="3"/>
  <c r="L51" i="3"/>
  <c r="P62" i="3"/>
  <c r="L62" i="3"/>
  <c r="P294" i="3"/>
  <c r="L294" i="3"/>
  <c r="L137" i="3"/>
  <c r="P137" i="3"/>
  <c r="P271" i="3"/>
  <c r="L271" i="3"/>
  <c r="L225" i="3"/>
  <c r="P225" i="3"/>
  <c r="L175" i="3"/>
  <c r="P175" i="3"/>
  <c r="L263" i="3"/>
  <c r="P263" i="3"/>
  <c r="L139" i="3"/>
  <c r="P139" i="3"/>
  <c r="L242" i="3"/>
  <c r="P242" i="3"/>
  <c r="L210" i="3"/>
  <c r="P210" i="3"/>
  <c r="L207" i="3"/>
  <c r="P207" i="3"/>
  <c r="L105" i="3"/>
  <c r="P105" i="3"/>
  <c r="P325" i="3"/>
  <c r="L325" i="3"/>
  <c r="P63" i="3"/>
  <c r="L63" i="3"/>
  <c r="L238" i="3"/>
  <c r="P238" i="3"/>
  <c r="P224" i="3"/>
  <c r="L224" i="3"/>
  <c r="P35" i="3"/>
  <c r="L35" i="3"/>
  <c r="L158" i="3"/>
  <c r="P158" i="3"/>
  <c r="P170" i="3"/>
  <c r="L170" i="3"/>
  <c r="L177" i="3"/>
  <c r="P177" i="3"/>
  <c r="P302" i="3"/>
  <c r="L302" i="3"/>
  <c r="L104" i="3"/>
  <c r="P104" i="3"/>
  <c r="L94" i="3"/>
  <c r="P94" i="3"/>
  <c r="L259" i="3"/>
  <c r="P259" i="3"/>
  <c r="L218" i="3"/>
  <c r="P218" i="3"/>
  <c r="P57" i="3"/>
  <c r="L57" i="3"/>
  <c r="L339" i="3"/>
  <c r="P339" i="3"/>
  <c r="L333" i="3"/>
  <c r="P333" i="3"/>
  <c r="L107" i="3"/>
  <c r="P107" i="3"/>
  <c r="L41" i="3"/>
  <c r="P41" i="3"/>
  <c r="L202" i="3"/>
  <c r="P202" i="3"/>
  <c r="P338" i="3"/>
  <c r="L338" i="3"/>
  <c r="P308" i="3"/>
  <c r="L308" i="3"/>
  <c r="L47" i="3"/>
  <c r="P47" i="3"/>
  <c r="P30" i="3"/>
  <c r="L30" i="3"/>
  <c r="P255" i="3"/>
  <c r="L255" i="3"/>
  <c r="L66" i="3"/>
  <c r="P66" i="3"/>
  <c r="L182" i="3"/>
  <c r="P182" i="3"/>
  <c r="L183" i="3"/>
  <c r="P183" i="3"/>
  <c r="L304" i="3"/>
  <c r="P304" i="3"/>
  <c r="L287" i="3"/>
  <c r="P287" i="3"/>
  <c r="L74" i="3"/>
  <c r="P74" i="3"/>
  <c r="L273" i="3"/>
  <c r="P273" i="3"/>
  <c r="L119" i="3"/>
  <c r="P119" i="3"/>
  <c r="P200" i="3"/>
  <c r="L200" i="3"/>
  <c r="L282" i="3"/>
  <c r="P282" i="3"/>
  <c r="P22" i="3"/>
  <c r="L22" i="3"/>
  <c r="P130" i="3"/>
  <c r="L130" i="3"/>
  <c r="L140" i="3"/>
  <c r="P140" i="3"/>
  <c r="P244" i="3"/>
  <c r="L244" i="3"/>
  <c r="P174" i="3"/>
  <c r="L174" i="3"/>
  <c r="L111" i="3"/>
  <c r="P111" i="3"/>
  <c r="P203" i="3"/>
  <c r="L203" i="3"/>
  <c r="P205" i="3"/>
  <c r="L205" i="3"/>
  <c r="L215" i="3"/>
  <c r="P215" i="3"/>
  <c r="P276" i="3"/>
  <c r="L276" i="3"/>
  <c r="P101" i="3"/>
  <c r="L101" i="3"/>
  <c r="L226" i="3"/>
  <c r="P226" i="3"/>
  <c r="L118" i="3"/>
  <c r="P118" i="3"/>
  <c r="P64" i="3"/>
  <c r="L64" i="3"/>
  <c r="L220" i="3"/>
  <c r="P220" i="3"/>
  <c r="L50" i="3"/>
  <c r="P50" i="3"/>
  <c r="L301" i="3"/>
  <c r="P301" i="3"/>
  <c r="L69" i="3"/>
  <c r="P69" i="3"/>
  <c r="L129" i="3"/>
  <c r="P129" i="3"/>
  <c r="L290" i="3"/>
  <c r="P290" i="3"/>
  <c r="L258" i="3"/>
  <c r="P258" i="3"/>
  <c r="L171" i="3"/>
  <c r="P171" i="3"/>
  <c r="L167" i="3"/>
  <c r="P167" i="3"/>
  <c r="P71" i="3"/>
  <c r="L71" i="3"/>
  <c r="L303" i="3"/>
  <c r="P303" i="3"/>
  <c r="P279" i="3"/>
  <c r="L279" i="3"/>
  <c r="P179" i="3"/>
  <c r="L179" i="3"/>
  <c r="P184" i="3"/>
  <c r="L184" i="3"/>
  <c r="P194" i="3"/>
  <c r="L194" i="3"/>
  <c r="L309" i="3"/>
  <c r="P309" i="3"/>
  <c r="P157" i="3"/>
  <c r="L157" i="3"/>
  <c r="L127" i="3"/>
  <c r="P127" i="3"/>
  <c r="L181" i="3"/>
  <c r="P181" i="3"/>
  <c r="L246" i="3"/>
  <c r="P246" i="3"/>
  <c r="P135" i="3"/>
  <c r="L135" i="3"/>
  <c r="L227" i="3"/>
  <c r="P227" i="3"/>
  <c r="L48" i="3"/>
  <c r="P48" i="3"/>
  <c r="P161" i="3"/>
  <c r="L161" i="3"/>
  <c r="L267" i="3"/>
  <c r="P267" i="3"/>
  <c r="L29" i="3"/>
  <c r="P29" i="3"/>
  <c r="L274" i="3"/>
  <c r="P274" i="3"/>
  <c r="L76" i="3"/>
  <c r="P76" i="3"/>
  <c r="L173" i="3"/>
  <c r="P173" i="3"/>
  <c r="P68" i="3"/>
  <c r="L68" i="3"/>
  <c r="L256" i="3"/>
  <c r="P256" i="3"/>
  <c r="L278" i="3"/>
  <c r="P278" i="3"/>
  <c r="P193" i="3"/>
  <c r="L193" i="3"/>
  <c r="L25" i="3"/>
  <c r="P25" i="3"/>
  <c r="L195" i="3"/>
  <c r="P195" i="3"/>
  <c r="L229" i="3"/>
  <c r="P229" i="3"/>
  <c r="L91" i="3"/>
  <c r="P91" i="3"/>
  <c r="L204" i="3"/>
  <c r="P204" i="3"/>
  <c r="L331" i="3"/>
  <c r="P331" i="3"/>
  <c r="P43" i="3"/>
  <c r="L43" i="3"/>
  <c r="L37" i="3"/>
  <c r="P37" i="3"/>
  <c r="L78" i="3"/>
  <c r="P78" i="3"/>
  <c r="L248" i="3"/>
  <c r="P248" i="3"/>
  <c r="P298" i="3"/>
  <c r="L298" i="3"/>
  <c r="L24" i="3"/>
  <c r="P24" i="3"/>
  <c r="P26" i="3"/>
  <c r="L26" i="3"/>
  <c r="L320" i="3"/>
  <c r="P320" i="3"/>
  <c r="L67" i="3"/>
  <c r="P67" i="3"/>
  <c r="L237" i="3"/>
  <c r="P237" i="3"/>
  <c r="L45" i="3"/>
  <c r="P45" i="3"/>
  <c r="L52" i="3"/>
  <c r="P52" i="3"/>
  <c r="P166" i="3"/>
  <c r="L166" i="3"/>
  <c r="L319" i="3"/>
  <c r="P319" i="3"/>
  <c r="L336" i="3"/>
  <c r="P336" i="3"/>
  <c r="P172" i="3"/>
  <c r="L172" i="3"/>
  <c r="P310" i="3"/>
  <c r="L310" i="3"/>
  <c r="L277" i="3"/>
  <c r="P277" i="3"/>
  <c r="L295" i="3"/>
  <c r="P295" i="3"/>
  <c r="L334" i="3"/>
  <c r="P334" i="3"/>
  <c r="L211" i="3"/>
  <c r="P211" i="3"/>
  <c r="P329" i="3"/>
  <c r="L329" i="3"/>
  <c r="L152" i="3"/>
  <c r="P152" i="3"/>
  <c r="L116" i="3"/>
  <c r="P116" i="3"/>
  <c r="P318" i="3"/>
  <c r="L318" i="3"/>
  <c r="P54" i="3"/>
  <c r="L54" i="3"/>
  <c r="L228" i="3"/>
  <c r="P228" i="3"/>
  <c r="L245" i="3"/>
  <c r="P245" i="3"/>
  <c r="P206" i="3"/>
  <c r="L206" i="3"/>
  <c r="L89" i="3"/>
  <c r="P89" i="3"/>
  <c r="P252" i="3"/>
  <c r="L252" i="3"/>
  <c r="P176" i="3"/>
  <c r="L176" i="3"/>
  <c r="L299" i="3"/>
  <c r="P299" i="3"/>
  <c r="L236" i="3"/>
  <c r="P236" i="3"/>
  <c r="P151" i="3"/>
  <c r="L151" i="3"/>
  <c r="L260" i="3"/>
  <c r="P260" i="3"/>
  <c r="P102" i="3"/>
  <c r="L102" i="3"/>
  <c r="L110" i="3"/>
  <c r="P110" i="3"/>
  <c r="L222" i="3"/>
  <c r="P222" i="3"/>
  <c r="L80" i="3"/>
  <c r="P80" i="3"/>
  <c r="L201" i="3"/>
  <c r="P201" i="3"/>
  <c r="P293" i="3"/>
  <c r="L293" i="3"/>
  <c r="L99" i="3"/>
  <c r="P99" i="3"/>
  <c r="P335" i="3"/>
  <c r="L335" i="3"/>
  <c r="P160" i="3"/>
  <c r="L160" i="3"/>
  <c r="L251" i="3"/>
  <c r="P251" i="3"/>
  <c r="L148" i="3"/>
  <c r="P148" i="3"/>
  <c r="L192" i="3"/>
  <c r="P192" i="3"/>
  <c r="L316" i="3"/>
  <c r="P316" i="3"/>
  <c r="L113" i="3"/>
  <c r="P113" i="3"/>
  <c r="P254" i="3"/>
  <c r="L254" i="3"/>
  <c r="L188" i="3"/>
  <c r="P188" i="3"/>
  <c r="P144" i="3"/>
  <c r="L144" i="3"/>
  <c r="L197" i="3"/>
  <c r="P197" i="3"/>
  <c r="P79" i="3"/>
  <c r="L79" i="3"/>
  <c r="L180" i="3"/>
  <c r="P180" i="3"/>
  <c r="P186" i="3"/>
  <c r="L186" i="3"/>
  <c r="L312" i="3"/>
  <c r="P312" i="3"/>
  <c r="P100" i="3"/>
  <c r="L100" i="3"/>
  <c r="L241" i="3"/>
  <c r="P241" i="3"/>
  <c r="P92" i="3"/>
  <c r="L92" i="3"/>
  <c r="L114" i="3"/>
  <c r="P114" i="3"/>
  <c r="L208" i="3"/>
  <c r="P208" i="3"/>
  <c r="L185" i="3"/>
  <c r="P185" i="3"/>
  <c r="L18" i="3"/>
  <c r="E7" i="3" l="1"/>
  <c r="F4" i="3" l="1"/>
  <c r="H4" i="3" s="1"/>
  <c r="F6" i="3"/>
  <c r="H6" i="3" s="1"/>
  <c r="F9" i="3" s="1"/>
  <c r="F5" i="3"/>
  <c r="H5" i="3" s="1"/>
  <c r="F8" i="3"/>
  <c r="G9" i="3"/>
</calcChain>
</file>

<file path=xl/sharedStrings.xml><?xml version="1.0" encoding="utf-8"?>
<sst xmlns="http://schemas.openxmlformats.org/spreadsheetml/2006/main" count="591" uniqueCount="308">
  <si>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</si>
  <si>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</si>
  <si>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</si>
  <si>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</si>
  <si>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</si>
  <si>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</si>
  <si>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</si>
  <si>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</si>
  <si>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</si>
  <si>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</si>
  <si>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</si>
  <si>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</si>
  <si>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</si>
  <si>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</si>
  <si>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</si>
  <si>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</si>
  <si>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</si>
  <si>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</si>
  <si>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</si>
  <si>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</si>
  <si>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</si>
  <si>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</si>
  <si>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</si>
  <si>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</si>
  <si>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</si>
  <si>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</si>
  <si>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</si>
  <si>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</si>
  <si>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</si>
  <si>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II Per</t>
  </si>
  <si>
    <t>Locher K</t>
  </si>
  <si>
    <t>BBSAG Bull.39</t>
  </si>
  <si>
    <t>B</t>
  </si>
  <si>
    <t>Diethelm R</t>
  </si>
  <si>
    <t>BBSAG Bull.111</t>
  </si>
  <si>
    <t>BBSAG</t>
  </si>
  <si>
    <t>IBVS 5399</t>
  </si>
  <si>
    <t>I</t>
  </si>
  <si>
    <t>IBVS 5484</t>
  </si>
  <si>
    <t>IBVS 5363</t>
  </si>
  <si>
    <t>II</t>
  </si>
  <si>
    <t>IBVS 5287</t>
  </si>
  <si>
    <t>IBVS</t>
  </si>
  <si>
    <t>IBVS 5583</t>
  </si>
  <si>
    <t>IBVS 5603</t>
  </si>
  <si>
    <t>RHN 2006</t>
  </si>
  <si>
    <t>Nelson</t>
  </si>
  <si>
    <t>EB/KW</t>
  </si>
  <si>
    <t>II Per / na</t>
  </si>
  <si>
    <t>IBVS 5645</t>
  </si>
  <si>
    <t>IBVS 5657</t>
  </si>
  <si>
    <t># of data points:</t>
  </si>
  <si>
    <t>04 29 37.63 +44 25 40.5</t>
  </si>
  <si>
    <t>IBVS 5653</t>
  </si>
  <si>
    <t>IBVS 5731</t>
  </si>
  <si>
    <t>IBVS 5760</t>
  </si>
  <si>
    <t>My time zone &gt;&gt;&gt;&gt;&gt;</t>
  </si>
  <si>
    <t>(PST=8, PDT=MDT=7, MDT=CST=6, etc.)</t>
  </si>
  <si>
    <t>JD today</t>
  </si>
  <si>
    <t>New Cycle</t>
  </si>
  <si>
    <t>Next ToM</t>
  </si>
  <si>
    <t>IBVS 5871</t>
  </si>
  <si>
    <t>IBVS 5874</t>
  </si>
  <si>
    <t>BAD</t>
  </si>
  <si>
    <t>p</t>
  </si>
  <si>
    <t>cc</t>
  </si>
  <si>
    <t>v</t>
  </si>
  <si>
    <t xml:space="preserve"> Zejda et al.</t>
  </si>
  <si>
    <t>This paper</t>
  </si>
  <si>
    <t>J. M. Kreiner 2000, private communication</t>
  </si>
  <si>
    <t>Q.fit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</si>
  <si>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</si>
  <si>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</si>
  <si>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</si>
  <si>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</si>
  <si>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</si>
  <si>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</si>
  <si>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</si>
  <si>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</si>
  <si>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</si>
  <si>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</si>
  <si>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</si>
  <si>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</si>
  <si>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</si>
  <si>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</si>
  <si>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</si>
  <si>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</si>
  <si>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</si>
  <si>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</si>
  <si>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</si>
  <si>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</si>
  <si>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</si>
  <si>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</si>
  <si>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</si>
  <si>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</si>
  <si>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</si>
  <si>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</si>
  <si>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</si>
  <si>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</si>
  <si>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</si>
  <si>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</si>
  <si>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</si>
  <si>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</si>
  <si>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</si>
  <si>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</si>
  <si>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</si>
  <si>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</si>
  <si>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</si>
  <si>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</si>
  <si>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</si>
  <si>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</si>
  <si>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</si>
  <si>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</si>
  <si>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</si>
  <si>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</si>
  <si>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</si>
  <si>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</si>
  <si>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</si>
  <si>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</si>
  <si>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</si>
  <si>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</si>
  <si>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</si>
  <si>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</si>
  <si>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</si>
  <si>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</si>
  <si>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</si>
  <si>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</si>
  <si>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</si>
  <si>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</si>
  <si>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</si>
  <si>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</si>
  <si>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</si>
  <si>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</si>
  <si>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</si>
  <si>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</si>
  <si>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</si>
  <si>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</si>
  <si>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</si>
  <si>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</si>
  <si>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</si>
  <si>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</si>
  <si>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</si>
  <si>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</si>
  <si>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</si>
  <si>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</si>
  <si>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</si>
  <si>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</si>
  <si>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</si>
  <si>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</si>
  <si>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IBVS 5945</t>
  </si>
  <si>
    <t>Start of linear fit (row #)</t>
  </si>
  <si>
    <t>Add cycle</t>
  </si>
  <si>
    <t>Old Cycle</t>
  </si>
  <si>
    <t>Quad. Ephemeris =</t>
  </si>
  <si>
    <t>IBVS 5960</t>
  </si>
  <si>
    <t>IBVS 6011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</si>
  <si>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</si>
  <si>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</si>
  <si>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</si>
  <si>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</si>
  <si>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</si>
  <si>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</si>
  <si>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2443788.472 </t>
  </si>
  <si>
    <t> 06.10.1978 23:19 </t>
  </si>
  <si>
    <t> -0.001 </t>
  </si>
  <si>
    <t>V </t>
  </si>
  <si>
    <t> K.Locher </t>
  </si>
  <si>
    <t> BBS 39 </t>
  </si>
  <si>
    <t>2450091.3155 </t>
  </si>
  <si>
    <t> 08.01.1996 19:34 </t>
  </si>
  <si>
    <t> -0.0399 </t>
  </si>
  <si>
    <t>E </t>
  </si>
  <si>
    <t>?</t>
  </si>
  <si>
    <t> R.Diethelm </t>
  </si>
  <si>
    <t> BBS 111 </t>
  </si>
  <si>
    <t>2451535.4383 </t>
  </si>
  <si>
    <t> 22.12.1999 22:31 </t>
  </si>
  <si>
    <t> -0.0377 </t>
  </si>
  <si>
    <t> M.Zejda </t>
  </si>
  <si>
    <t>IBVS 5263 </t>
  </si>
  <si>
    <t>2451550.3045 </t>
  </si>
  <si>
    <t> 06.01.2000 19:18 </t>
  </si>
  <si>
    <t> -0.0470 </t>
  </si>
  <si>
    <t>IBVS 5287 </t>
  </si>
  <si>
    <t>2451569.2585 </t>
  </si>
  <si>
    <t> 25.01.2000 18:12 </t>
  </si>
  <si>
    <t> -0.0472 </t>
  </si>
  <si>
    <t>2451569.4964 </t>
  </si>
  <si>
    <t> 25.01.2000 23:54 </t>
  </si>
  <si>
    <t> -0.0492 </t>
  </si>
  <si>
    <t>2451924.3500 </t>
  </si>
  <si>
    <t> 14.01.2001 20:24 </t>
  </si>
  <si>
    <t> -0.0477 </t>
  </si>
  <si>
    <t>IBVS 5583 </t>
  </si>
  <si>
    <t>2452279.4376 </t>
  </si>
  <si>
    <t> 04.01.2002 22:30 </t>
  </si>
  <si>
    <t> -0.0520 </t>
  </si>
  <si>
    <t>2452552.4762 </t>
  </si>
  <si>
    <t> 04.10.2002 23:25 </t>
  </si>
  <si>
    <t> -0.0503 </t>
  </si>
  <si>
    <t> V.Bakis et la. </t>
  </si>
  <si>
    <t>IBVS 5399 </t>
  </si>
  <si>
    <t>2452591.3426 </t>
  </si>
  <si>
    <t> 12.11.2002 20:13 </t>
  </si>
  <si>
    <t> -0.0521 </t>
  </si>
  <si>
    <t>2452606.9381 </t>
  </si>
  <si>
    <t> 28.11.2002 10:30 </t>
  </si>
  <si>
    <t> -0.0519 </t>
  </si>
  <si>
    <t> Nakajima </t>
  </si>
  <si>
    <t>VSB 40 </t>
  </si>
  <si>
    <t>2452607.1775 </t>
  </si>
  <si>
    <t> 28.11.2002 16:15 </t>
  </si>
  <si>
    <t> -0.0524 </t>
  </si>
  <si>
    <t>2452696.4272 </t>
  </si>
  <si>
    <t> 25.02.2003 22:15 </t>
  </si>
  <si>
    <t> -0.0555 </t>
  </si>
  <si>
    <t>-I</t>
  </si>
  <si>
    <t> F.Agerer </t>
  </si>
  <si>
    <t>BAVM 158 </t>
  </si>
  <si>
    <t>2452907.5611 </t>
  </si>
  <si>
    <t> 25.09.2003 01:27 </t>
  </si>
  <si>
    <t>47202</t>
  </si>
  <si>
    <t> -0.0574 </t>
  </si>
  <si>
    <t> O.Pejcha </t>
  </si>
  <si>
    <t>IBVS 5645 </t>
  </si>
  <si>
    <t>2452996.3358 </t>
  </si>
  <si>
    <t> 22.12.2003 20:03 </t>
  </si>
  <si>
    <t>47387</t>
  </si>
  <si>
    <t> -0.0557 </t>
  </si>
  <si>
    <t>2453302.4799 </t>
  </si>
  <si>
    <t> 23.10.2004 23:31 </t>
  </si>
  <si>
    <t>48025</t>
  </si>
  <si>
    <t> -0.0584 </t>
  </si>
  <si>
    <t>IBVS 5653 </t>
  </si>
  <si>
    <t>2453327.9116 </t>
  </si>
  <si>
    <t> 18.11.2004 09:52 </t>
  </si>
  <si>
    <t>48078</t>
  </si>
  <si>
    <t> -0.0590 </t>
  </si>
  <si>
    <t> S.Dvorak </t>
  </si>
  <si>
    <t>IBVS 5603 </t>
  </si>
  <si>
    <t>2453387.4130 </t>
  </si>
  <si>
    <t> 16.01.2005 21:54 </t>
  </si>
  <si>
    <t>48202</t>
  </si>
  <si>
    <t> -0.0595 </t>
  </si>
  <si>
    <t>BAVM 173 </t>
  </si>
  <si>
    <t>2453387.6447 </t>
  </si>
  <si>
    <t> 17.01.2005 03:28 </t>
  </si>
  <si>
    <t>48202.5</t>
  </si>
  <si>
    <t> -0.0677 </t>
  </si>
  <si>
    <t>2453611.5057 </t>
  </si>
  <si>
    <t> 29.08.2005 00:08 </t>
  </si>
  <si>
    <t>48669</t>
  </si>
  <si>
    <t> -0.0586 </t>
  </si>
  <si>
    <t> M.Zejda et al. </t>
  </si>
  <si>
    <t>IBVS 5741 </t>
  </si>
  <si>
    <t>2453633.5764 </t>
  </si>
  <si>
    <t> 20.09.2005 01:50 </t>
  </si>
  <si>
    <t>48715</t>
  </si>
  <si>
    <t> -0.0612 </t>
  </si>
  <si>
    <t>C </t>
  </si>
  <si>
    <t>o</t>
  </si>
  <si>
    <t> W.Moschner </t>
  </si>
  <si>
    <t>BAVM 178 </t>
  </si>
  <si>
    <t>2453791.6894 </t>
  </si>
  <si>
    <t> 25.02.2006 04:32 </t>
  </si>
  <si>
    <t>49044.5</t>
  </si>
  <si>
    <t> -0.0601 </t>
  </si>
  <si>
    <t> R.Nelson </t>
  </si>
  <si>
    <t>IBVS 5760 </t>
  </si>
  <si>
    <t>2454033.2922 </t>
  </si>
  <si>
    <t> 24.10.2006 19:00 </t>
  </si>
  <si>
    <t>49548</t>
  </si>
  <si>
    <t> -0.0638 </t>
  </si>
  <si>
    <t>ns</t>
  </si>
  <si>
    <t> L.Y.Zhu et al. </t>
  </si>
  <si>
    <t> AJ 137.3574 </t>
  </si>
  <si>
    <t>2454061.3639 </t>
  </si>
  <si>
    <t> 21.11.2006 20:44 </t>
  </si>
  <si>
    <t>49606.5</t>
  </si>
  <si>
    <t> -0.0636 </t>
  </si>
  <si>
    <t>2454506.4258 </t>
  </si>
  <si>
    <t> 09.02.2008 22:13 </t>
  </si>
  <si>
    <t>50534</t>
  </si>
  <si>
    <t> -0.0662 </t>
  </si>
  <si>
    <t>BAVM 201 </t>
  </si>
  <si>
    <t>2454787.8539 </t>
  </si>
  <si>
    <t> 17.11.2008 08:29 </t>
  </si>
  <si>
    <t>51120.5</t>
  </si>
  <si>
    <t> -0.0725 </t>
  </si>
  <si>
    <t>IBVS 5871 </t>
  </si>
  <si>
    <t>2455209.6478 </t>
  </si>
  <si>
    <t> 13.01.2010 03:32 </t>
  </si>
  <si>
    <t>51999.5</t>
  </si>
  <si>
    <t> -0.0703 </t>
  </si>
  <si>
    <t>IBVS 5945 </t>
  </si>
  <si>
    <t>2455500.9141 </t>
  </si>
  <si>
    <t> 31.10.2010 09:56 </t>
  </si>
  <si>
    <t>52606.5</t>
  </si>
  <si>
    <t> -0.0754 </t>
  </si>
  <si>
    <t>IBVS 5960 </t>
  </si>
  <si>
    <t>2455869.9172 </t>
  </si>
  <si>
    <t> 04.11.2011 10:00 </t>
  </si>
  <si>
    <t>53375.5</t>
  </si>
  <si>
    <t> -0.0800 </t>
  </si>
  <si>
    <t>IBVS 6011 </t>
  </si>
  <si>
    <t>Nelson Pers com</t>
  </si>
  <si>
    <t>vis?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</si>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</sst>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7" formatCode="0.E+00"/>
    <numFmt numFmtId="178" formatCode="0.0%"/>
  </numFmts>
  <fonts count="2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4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2" applyNumberFormat="0" applyFont="0" applyFill="0" applyAlignment="0" applyProtection="0"/>
  </cellStyleXfs>
  <cellXfs count="1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9" fillId="0" borderId="0" xfId="0" applyFont="1" applyAlignment="1"/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/>
    <xf numFmtId="0" fontId="5" fillId="0" borderId="6" xfId="1" applyNumberFormat="1" applyFont="1" applyBorder="1" applyAlignment="1">
      <alignment horizontal="right"/>
    </xf>
    <xf numFmtId="0" fontId="12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left" vertical="center" wrapText="1"/>
    </xf>
    <xf numFmtId="0" fontId="13" fillId="0" borderId="0" xfId="0" applyFont="1">
      <alignment vertical="top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 wrapText="1"/>
    </xf>
    <xf numFmtId="0" fontId="15" fillId="0" borderId="0" xfId="0" applyFont="1" applyAlignment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1" applyNumberFormat="1" applyFont="1" applyBorder="1" applyAlignment="1">
      <alignment horizontal="left"/>
    </xf>
    <xf numFmtId="0" fontId="5" fillId="0" borderId="0" xfId="0" applyNumberFormat="1" applyFont="1" applyAlignment="1">
      <alignment horizontal="left"/>
    </xf>
    <xf numFmtId="0" fontId="0" fillId="0" borderId="0" xfId="0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6" xfId="0" applyFont="1" applyBorder="1" applyAlignment="1">
      <alignment horizontal="left"/>
    </xf>
    <xf numFmtId="0" fontId="0" fillId="0" borderId="0" xfId="0" applyNumberFormat="1" applyAlignment="1"/>
    <xf numFmtId="0" fontId="19" fillId="0" borderId="0" xfId="0" applyFont="1">
      <alignment vertical="top"/>
    </xf>
    <xf numFmtId="0" fontId="21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10" xfId="0" applyFont="1" applyBorder="1">
      <alignment vertical="top"/>
    </xf>
    <xf numFmtId="0" fontId="18" fillId="0" borderId="11" xfId="0" applyFont="1" applyBorder="1">
      <alignment vertical="top"/>
    </xf>
    <xf numFmtId="0" fontId="9" fillId="0" borderId="7" xfId="0" applyFont="1" applyBorder="1">
      <alignment vertical="top"/>
    </xf>
    <xf numFmtId="177" fontId="9" fillId="0" borderId="7" xfId="0" applyNumberFormat="1" applyFont="1" applyBorder="1" applyAlignment="1">
      <alignment horizontal="center"/>
    </xf>
    <xf numFmtId="178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2" xfId="0" applyFont="1" applyBorder="1">
      <alignment vertical="top"/>
    </xf>
    <xf numFmtId="0" fontId="18" fillId="0" borderId="13" xfId="0" applyFont="1" applyBorder="1">
      <alignment vertical="top"/>
    </xf>
    <xf numFmtId="0" fontId="9" fillId="0" borderId="8" xfId="0" applyFont="1" applyBorder="1">
      <alignment vertical="top"/>
    </xf>
    <xf numFmtId="177" fontId="9" fillId="0" borderId="8" xfId="0" applyNumberFormat="1" applyFont="1" applyBorder="1" applyAlignment="1">
      <alignment horizontal="center"/>
    </xf>
    <xf numFmtId="0" fontId="6" fillId="0" borderId="14" xfId="0" applyFont="1" applyBorder="1">
      <alignment vertical="top"/>
    </xf>
    <xf numFmtId="0" fontId="18" fillId="0" borderId="15" xfId="0" applyFont="1" applyBorder="1">
      <alignment vertical="top"/>
    </xf>
    <xf numFmtId="0" fontId="9" fillId="0" borderId="9" xfId="0" applyFont="1" applyBorder="1">
      <alignment vertical="top"/>
    </xf>
    <xf numFmtId="177" fontId="9" fillId="0" borderId="9" xfId="0" applyNumberFormat="1" applyFont="1" applyBorder="1" applyAlignment="1">
      <alignment horizontal="center"/>
    </xf>
    <xf numFmtId="0" fontId="21" fillId="0" borderId="5" xfId="0" applyFont="1" applyBorder="1">
      <alignment vertical="top"/>
    </xf>
    <xf numFmtId="0" fontId="0" fillId="0" borderId="5" xfId="0" applyBorder="1">
      <alignment vertical="top"/>
    </xf>
    <xf numFmtId="0" fontId="6" fillId="0" borderId="0" xfId="0" applyFont="1" applyFill="1" applyBorder="1">
      <alignment vertical="top"/>
    </xf>
    <xf numFmtId="0" fontId="18" fillId="0" borderId="0" xfId="0" applyFont="1">
      <alignment vertical="top"/>
    </xf>
    <xf numFmtId="177" fontId="9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10" fontId="10" fillId="0" borderId="0" xfId="0" applyNumberFormat="1" applyFont="1" applyFill="1" applyBorder="1">
      <alignment vertical="top"/>
    </xf>
    <xf numFmtId="0" fontId="12" fillId="0" borderId="0" xfId="0" applyFont="1">
      <alignment vertical="top"/>
    </xf>
    <xf numFmtId="178" fontId="12" fillId="0" borderId="0" xfId="0" applyNumberFormat="1" applyFont="1">
      <alignment vertical="top"/>
    </xf>
    <xf numFmtId="10" fontId="12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9" fillId="0" borderId="0" xfId="0" applyFont="1" applyFill="1">
      <alignment vertical="top"/>
    </xf>
    <xf numFmtId="0" fontId="17" fillId="0" borderId="0" xfId="0" applyFont="1" applyProtection="1">
      <alignment vertical="top"/>
      <protection locked="0"/>
    </xf>
    <xf numFmtId="0" fontId="17" fillId="0" borderId="0" xfId="0" applyFont="1" applyAlignment="1">
      <alignment horizontal="center"/>
    </xf>
    <xf numFmtId="0" fontId="22" fillId="0" borderId="0" xfId="0" applyFont="1">
      <alignment vertical="top"/>
    </xf>
    <xf numFmtId="0" fontId="23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5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7" fillId="2" borderId="1" xfId="0" applyFont="1" applyFill="1" applyBorder="1">
      <alignment vertical="top"/>
    </xf>
    <xf numFmtId="0" fontId="9" fillId="0" borderId="16" xfId="0" applyFont="1" applyFill="1" applyBorder="1">
      <alignment vertical="top"/>
    </xf>
    <xf numFmtId="0" fontId="6" fillId="0" borderId="1" xfId="0" applyFont="1" applyFill="1" applyBorder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24" fillId="0" borderId="0" xfId="0" applyFont="1">
      <alignment vertical="top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27" fillId="0" borderId="0" xfId="8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0" xfId="0" quotePrefix="1">
      <alignment vertical="top"/>
    </xf>
    <xf numFmtId="0" fontId="5" fillId="3" borderId="19" xfId="0" applyFont="1" applyFill="1" applyBorder="1" applyAlignment="1">
      <alignment horizontal="left" vertical="top" wrapText="1" indent="1"/>
    </xf>
    <xf numFmtId="0" fontId="5" fillId="3" borderId="19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right" vertical="top" wrapText="1"/>
    </xf>
    <xf numFmtId="0" fontId="27" fillId="3" borderId="19" xfId="8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5" fillId="0" borderId="6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9" xfId="0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/>
  </cellXfs>
  <cellStyles count="10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II Per - O-C Diagr.</a:t>
            </a:r>
          </a:p>
        </c:rich>
      </c:tx>
      <c:layout>
        <c:manualLayout>
          <c:xMode val="edge"/>
          <c:yMode val="edge"/>
          <c:x val="0.39755415894114149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614884387669"/>
          <c:y val="0.14634168126798494"/>
          <c:w val="0.81498592642919543"/>
          <c:h val="0.6615863507323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Active!$F$21:$F$974</c:f>
              <c:numCache>
                <c:formatCode>General</c:formatCode>
                <c:ptCount val="954"/>
                <c:pt idx="0">
                  <c:v>-3874</c:v>
                </c:pt>
                <c:pt idx="1">
                  <c:v>-2138</c:v>
                </c:pt>
                <c:pt idx="2">
                  <c:v>-2101</c:v>
                </c:pt>
                <c:pt idx="3">
                  <c:v>-2045</c:v>
                </c:pt>
                <c:pt idx="4">
                  <c:v>-1584</c:v>
                </c:pt>
                <c:pt idx="5">
                  <c:v>-1517</c:v>
                </c:pt>
                <c:pt idx="6">
                  <c:v>-1107</c:v>
                </c:pt>
                <c:pt idx="7">
                  <c:v>-388</c:v>
                </c:pt>
                <c:pt idx="8">
                  <c:v>0</c:v>
                </c:pt>
                <c:pt idx="9">
                  <c:v>0</c:v>
                </c:pt>
                <c:pt idx="10">
                  <c:v>1848</c:v>
                </c:pt>
                <c:pt idx="11">
                  <c:v>1850</c:v>
                </c:pt>
                <c:pt idx="12">
                  <c:v>9363</c:v>
                </c:pt>
                <c:pt idx="13">
                  <c:v>11751</c:v>
                </c:pt>
                <c:pt idx="14">
                  <c:v>12249</c:v>
                </c:pt>
                <c:pt idx="15">
                  <c:v>12310</c:v>
                </c:pt>
                <c:pt idx="16">
                  <c:v>12545</c:v>
                </c:pt>
                <c:pt idx="17">
                  <c:v>12981</c:v>
                </c:pt>
                <c:pt idx="18">
                  <c:v>12985</c:v>
                </c:pt>
                <c:pt idx="19">
                  <c:v>13039</c:v>
                </c:pt>
                <c:pt idx="20">
                  <c:v>13093</c:v>
                </c:pt>
                <c:pt idx="21">
                  <c:v>28198</c:v>
                </c:pt>
                <c:pt idx="22">
                  <c:v>41333</c:v>
                </c:pt>
                <c:pt idx="23">
                  <c:v>44342.5</c:v>
                </c:pt>
                <c:pt idx="24">
                  <c:v>44373.5</c:v>
                </c:pt>
                <c:pt idx="25">
                  <c:v>44413</c:v>
                </c:pt>
                <c:pt idx="26">
                  <c:v>44413.5</c:v>
                </c:pt>
                <c:pt idx="27">
                  <c:v>45153</c:v>
                </c:pt>
                <c:pt idx="28">
                  <c:v>45153</c:v>
                </c:pt>
                <c:pt idx="29">
                  <c:v>45153</c:v>
                </c:pt>
                <c:pt idx="30">
                  <c:v>45893</c:v>
                </c:pt>
                <c:pt idx="31">
                  <c:v>45893</c:v>
                </c:pt>
                <c:pt idx="32">
                  <c:v>45893</c:v>
                </c:pt>
                <c:pt idx="33">
                  <c:v>46462</c:v>
                </c:pt>
                <c:pt idx="34">
                  <c:v>46543</c:v>
                </c:pt>
                <c:pt idx="35">
                  <c:v>46543</c:v>
                </c:pt>
                <c:pt idx="36">
                  <c:v>46543</c:v>
                </c:pt>
                <c:pt idx="37">
                  <c:v>46575.5</c:v>
                </c:pt>
                <c:pt idx="38">
                  <c:v>46576</c:v>
                </c:pt>
                <c:pt idx="39">
                  <c:v>46762</c:v>
                </c:pt>
                <c:pt idx="40">
                  <c:v>47202</c:v>
                </c:pt>
                <c:pt idx="41">
                  <c:v>47387</c:v>
                </c:pt>
                <c:pt idx="42">
                  <c:v>48025</c:v>
                </c:pt>
                <c:pt idx="43">
                  <c:v>48078</c:v>
                </c:pt>
                <c:pt idx="44">
                  <c:v>48202</c:v>
                </c:pt>
                <c:pt idx="45">
                  <c:v>48202.5</c:v>
                </c:pt>
                <c:pt idx="46">
                  <c:v>48669</c:v>
                </c:pt>
                <c:pt idx="47">
                  <c:v>48715</c:v>
                </c:pt>
                <c:pt idx="48">
                  <c:v>49044.5</c:v>
                </c:pt>
                <c:pt idx="49">
                  <c:v>49548</c:v>
                </c:pt>
                <c:pt idx="50">
                  <c:v>49606.5</c:v>
                </c:pt>
                <c:pt idx="51">
                  <c:v>50534</c:v>
                </c:pt>
                <c:pt idx="52">
                  <c:v>51120.5</c:v>
                </c:pt>
                <c:pt idx="53">
                  <c:v>51999.5</c:v>
                </c:pt>
                <c:pt idx="54">
                  <c:v>52606.5</c:v>
                </c:pt>
                <c:pt idx="55">
                  <c:v>53375.5</c:v>
                </c:pt>
              </c:numCache>
            </c:numRef>
          </c:xVal>
          <c:yVal>
            <c:numRef>
              <c:f>Active!$H$21:$H$974</c:f>
              <c:numCache>
                <c:formatCode>General</c:formatCode>
                <c:ptCount val="954"/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A4-41AC-A8B5-8CE960E81A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Active!$D$21:$D$974</c:f>
                <c:numCache>
                  <c:formatCode>General</c:formatCode>
                  <c:ptCount val="954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  <c:pt idx="24">
                    <c:v>5.4000000000000003E-3</c:v>
                  </c:pt>
                  <c:pt idx="25">
                    <c:v>7.1999999999999998E-3</c:v>
                  </c:pt>
                  <c:pt idx="26">
                    <c:v>2.2000000000000001E-3</c:v>
                  </c:pt>
                  <c:pt idx="29">
                    <c:v>2.7000000000000001E-3</c:v>
                  </c:pt>
                  <c:pt idx="32">
                    <c:v>4.5999999999999999E-3</c:v>
                  </c:pt>
                  <c:pt idx="33">
                    <c:v>2.0000000000000001E-4</c:v>
                  </c:pt>
                  <c:pt idx="36">
                    <c:v>3.3999999999999998E-3</c:v>
                  </c:pt>
                  <c:pt idx="39">
                    <c:v>6.9999999999999999E-4</c:v>
                  </c:pt>
                  <c:pt idx="40">
                    <c:v>5.9999999999999995E-4</c:v>
                  </c:pt>
                  <c:pt idx="41">
                    <c:v>1.4E-3</c:v>
                  </c:pt>
                  <c:pt idx="42">
                    <c:v>4.0000000000000002E-4</c:v>
                  </c:pt>
                  <c:pt idx="43">
                    <c:v>2.0000000000000001E-4</c:v>
                  </c:pt>
                  <c:pt idx="44">
                    <c:v>8.9999999999999998E-4</c:v>
                  </c:pt>
                  <c:pt idx="45">
                    <c:v>3.5999999999999999E-3</c:v>
                  </c:pt>
                  <c:pt idx="47">
                    <c:v>1E-3</c:v>
                  </c:pt>
                  <c:pt idx="48">
                    <c:v>2.0000000000000001E-4</c:v>
                  </c:pt>
                  <c:pt idx="51">
                    <c:v>4.0000000000000002E-4</c:v>
                  </c:pt>
                  <c:pt idx="52">
                    <c:v>8.0000000000000004E-4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6.9999999999999999E-4</c:v>
                  </c:pt>
                </c:numCache>
              </c:numRef>
            </c:plus>
            <c:minus>
              <c:numRef>
                <c:f>Active!$D$21:$D$974</c:f>
                <c:numCache>
                  <c:formatCode>General</c:formatCode>
                  <c:ptCount val="954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  <c:pt idx="24">
                    <c:v>5.4000000000000003E-3</c:v>
                  </c:pt>
                  <c:pt idx="25">
                    <c:v>7.1999999999999998E-3</c:v>
                  </c:pt>
                  <c:pt idx="26">
                    <c:v>2.2000000000000001E-3</c:v>
                  </c:pt>
                  <c:pt idx="29">
                    <c:v>2.7000000000000001E-3</c:v>
                  </c:pt>
                  <c:pt idx="32">
                    <c:v>4.5999999999999999E-3</c:v>
                  </c:pt>
                  <c:pt idx="33">
                    <c:v>2.0000000000000001E-4</c:v>
                  </c:pt>
                  <c:pt idx="36">
                    <c:v>3.3999999999999998E-3</c:v>
                  </c:pt>
                  <c:pt idx="39">
                    <c:v>6.9999999999999999E-4</c:v>
                  </c:pt>
                  <c:pt idx="40">
                    <c:v>5.9999999999999995E-4</c:v>
                  </c:pt>
                  <c:pt idx="41">
                    <c:v>1.4E-3</c:v>
                  </c:pt>
                  <c:pt idx="42">
                    <c:v>4.0000000000000002E-4</c:v>
                  </c:pt>
                  <c:pt idx="43">
                    <c:v>2.0000000000000001E-4</c:v>
                  </c:pt>
                  <c:pt idx="44">
                    <c:v>8.9999999999999998E-4</c:v>
                  </c:pt>
                  <c:pt idx="45">
                    <c:v>3.5999999999999999E-3</c:v>
                  </c:pt>
                  <c:pt idx="47">
                    <c:v>1E-3</c:v>
                  </c:pt>
                  <c:pt idx="48">
                    <c:v>2.0000000000000001E-4</c:v>
                  </c:pt>
                  <c:pt idx="51">
                    <c:v>4.0000000000000002E-4</c:v>
                  </c:pt>
                  <c:pt idx="52">
                    <c:v>8.0000000000000004E-4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Active!$F$21:$F$974</c:f>
              <c:numCache>
                <c:formatCode>General</c:formatCode>
                <c:ptCount val="954"/>
                <c:pt idx="0">
                  <c:v>-3874</c:v>
                </c:pt>
                <c:pt idx="1">
                  <c:v>-2138</c:v>
                </c:pt>
                <c:pt idx="2">
                  <c:v>-2101</c:v>
                </c:pt>
                <c:pt idx="3">
                  <c:v>-2045</c:v>
                </c:pt>
                <c:pt idx="4">
                  <c:v>-1584</c:v>
                </c:pt>
                <c:pt idx="5">
                  <c:v>-1517</c:v>
                </c:pt>
                <c:pt idx="6">
                  <c:v>-1107</c:v>
                </c:pt>
                <c:pt idx="7">
                  <c:v>-388</c:v>
                </c:pt>
                <c:pt idx="8">
                  <c:v>0</c:v>
                </c:pt>
                <c:pt idx="9">
                  <c:v>0</c:v>
                </c:pt>
                <c:pt idx="10">
                  <c:v>1848</c:v>
                </c:pt>
                <c:pt idx="11">
                  <c:v>1850</c:v>
                </c:pt>
                <c:pt idx="12">
                  <c:v>9363</c:v>
                </c:pt>
                <c:pt idx="13">
                  <c:v>11751</c:v>
                </c:pt>
                <c:pt idx="14">
                  <c:v>12249</c:v>
                </c:pt>
                <c:pt idx="15">
                  <c:v>12310</c:v>
                </c:pt>
                <c:pt idx="16">
                  <c:v>12545</c:v>
                </c:pt>
                <c:pt idx="17">
                  <c:v>12981</c:v>
                </c:pt>
                <c:pt idx="18">
                  <c:v>12985</c:v>
                </c:pt>
                <c:pt idx="19">
                  <c:v>13039</c:v>
                </c:pt>
                <c:pt idx="20">
                  <c:v>13093</c:v>
                </c:pt>
                <c:pt idx="21">
                  <c:v>28198</c:v>
                </c:pt>
                <c:pt idx="22">
                  <c:v>41333</c:v>
                </c:pt>
                <c:pt idx="23">
                  <c:v>44342.5</c:v>
                </c:pt>
                <c:pt idx="24">
                  <c:v>44373.5</c:v>
                </c:pt>
                <c:pt idx="25">
                  <c:v>44413</c:v>
                </c:pt>
                <c:pt idx="26">
                  <c:v>44413.5</c:v>
                </c:pt>
                <c:pt idx="27">
                  <c:v>45153</c:v>
                </c:pt>
                <c:pt idx="28">
                  <c:v>45153</c:v>
                </c:pt>
                <c:pt idx="29">
                  <c:v>45153</c:v>
                </c:pt>
                <c:pt idx="30">
                  <c:v>45893</c:v>
                </c:pt>
                <c:pt idx="31">
                  <c:v>45893</c:v>
                </c:pt>
                <c:pt idx="32">
                  <c:v>45893</c:v>
                </c:pt>
                <c:pt idx="33">
                  <c:v>46462</c:v>
                </c:pt>
                <c:pt idx="34">
                  <c:v>46543</c:v>
                </c:pt>
                <c:pt idx="35">
                  <c:v>46543</c:v>
                </c:pt>
                <c:pt idx="36">
                  <c:v>46543</c:v>
                </c:pt>
                <c:pt idx="37">
                  <c:v>46575.5</c:v>
                </c:pt>
                <c:pt idx="38">
                  <c:v>46576</c:v>
                </c:pt>
                <c:pt idx="39">
                  <c:v>46762</c:v>
                </c:pt>
                <c:pt idx="40">
                  <c:v>47202</c:v>
                </c:pt>
                <c:pt idx="41">
                  <c:v>47387</c:v>
                </c:pt>
                <c:pt idx="42">
                  <c:v>48025</c:v>
                </c:pt>
                <c:pt idx="43">
                  <c:v>48078</c:v>
                </c:pt>
                <c:pt idx="44">
                  <c:v>48202</c:v>
                </c:pt>
                <c:pt idx="45">
                  <c:v>48202.5</c:v>
                </c:pt>
                <c:pt idx="46">
                  <c:v>48669</c:v>
                </c:pt>
                <c:pt idx="47">
                  <c:v>48715</c:v>
                </c:pt>
                <c:pt idx="48">
                  <c:v>49044.5</c:v>
                </c:pt>
                <c:pt idx="49">
                  <c:v>49548</c:v>
                </c:pt>
                <c:pt idx="50">
                  <c:v>49606.5</c:v>
                </c:pt>
                <c:pt idx="51">
                  <c:v>50534</c:v>
                </c:pt>
                <c:pt idx="52">
                  <c:v>51120.5</c:v>
                </c:pt>
                <c:pt idx="53">
                  <c:v>51999.5</c:v>
                </c:pt>
                <c:pt idx="54">
                  <c:v>52606.5</c:v>
                </c:pt>
                <c:pt idx="55">
                  <c:v>53375.5</c:v>
                </c:pt>
              </c:numCache>
            </c:numRef>
          </c:xVal>
          <c:yVal>
            <c:numRef>
              <c:f>Active!$I$21:$I$974</c:f>
              <c:numCache>
                <c:formatCode>General</c:formatCode>
                <c:ptCount val="954"/>
                <c:pt idx="0">
                  <c:v>-3.0553618285921402E-2</c:v>
                </c:pt>
                <c:pt idx="1">
                  <c:v>-2.1190923049289268E-2</c:v>
                </c:pt>
                <c:pt idx="2">
                  <c:v>-1.7684344868030166E-2</c:v>
                </c:pt>
                <c:pt idx="3">
                  <c:v>-8.3500643777369987E-3</c:v>
                </c:pt>
                <c:pt idx="4">
                  <c:v>-2.8741076755977701E-2</c:v>
                </c:pt>
                <c:pt idx="5">
                  <c:v>4.7230294541805051E-2</c:v>
                </c:pt>
                <c:pt idx="6">
                  <c:v>-7.5086614378960803E-4</c:v>
                </c:pt>
                <c:pt idx="7">
                  <c:v>-5.7744657689909218E-2</c:v>
                </c:pt>
                <c:pt idx="9">
                  <c:v>3.0000000006111804E-3</c:v>
                </c:pt>
                <c:pt idx="10">
                  <c:v>-1.4968743780627847E-2</c:v>
                </c:pt>
                <c:pt idx="11">
                  <c:v>1.5328909095842391E-2</c:v>
                </c:pt>
                <c:pt idx="12">
                  <c:v>3.046193289628718E-2</c:v>
                </c:pt>
                <c:pt idx="13">
                  <c:v>3.6859465282759629E-2</c:v>
                </c:pt>
                <c:pt idx="14">
                  <c:v>3.8975031086010858E-2</c:v>
                </c:pt>
                <c:pt idx="15">
                  <c:v>3.9053443761076778E-2</c:v>
                </c:pt>
                <c:pt idx="16">
                  <c:v>3.9027656537655275E-2</c:v>
                </c:pt>
                <c:pt idx="17">
                  <c:v>1.191598322475329E-2</c:v>
                </c:pt>
                <c:pt idx="18">
                  <c:v>5.251128897361923E-2</c:v>
                </c:pt>
                <c:pt idx="19">
                  <c:v>4.054791659291368E-2</c:v>
                </c:pt>
                <c:pt idx="20">
                  <c:v>2.8584544204932172E-2</c:v>
                </c:pt>
                <c:pt idx="21">
                  <c:v>7.8607880357594695E-2</c:v>
                </c:pt>
                <c:pt idx="37">
                  <c:v>7.9765732727537397E-2</c:v>
                </c:pt>
                <c:pt idx="38">
                  <c:v>7.9240145940275397E-2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A4-41AC-A8B5-8CE960E81AB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Active!$F$21:$F$974</c:f>
              <c:numCache>
                <c:formatCode>General</c:formatCode>
                <c:ptCount val="954"/>
                <c:pt idx="0">
                  <c:v>-3874</c:v>
                </c:pt>
                <c:pt idx="1">
                  <c:v>-2138</c:v>
                </c:pt>
                <c:pt idx="2">
                  <c:v>-2101</c:v>
                </c:pt>
                <c:pt idx="3">
                  <c:v>-2045</c:v>
                </c:pt>
                <c:pt idx="4">
                  <c:v>-1584</c:v>
                </c:pt>
                <c:pt idx="5">
                  <c:v>-1517</c:v>
                </c:pt>
                <c:pt idx="6">
                  <c:v>-1107</c:v>
                </c:pt>
                <c:pt idx="7">
                  <c:v>-388</c:v>
                </c:pt>
                <c:pt idx="8">
                  <c:v>0</c:v>
                </c:pt>
                <c:pt idx="9">
                  <c:v>0</c:v>
                </c:pt>
                <c:pt idx="10">
                  <c:v>1848</c:v>
                </c:pt>
                <c:pt idx="11">
                  <c:v>1850</c:v>
                </c:pt>
                <c:pt idx="12">
                  <c:v>9363</c:v>
                </c:pt>
                <c:pt idx="13">
                  <c:v>11751</c:v>
                </c:pt>
                <c:pt idx="14">
                  <c:v>12249</c:v>
                </c:pt>
                <c:pt idx="15">
                  <c:v>12310</c:v>
                </c:pt>
                <c:pt idx="16">
                  <c:v>12545</c:v>
                </c:pt>
                <c:pt idx="17">
                  <c:v>12981</c:v>
                </c:pt>
                <c:pt idx="18">
                  <c:v>12985</c:v>
                </c:pt>
                <c:pt idx="19">
                  <c:v>13039</c:v>
                </c:pt>
                <c:pt idx="20">
                  <c:v>13093</c:v>
                </c:pt>
                <c:pt idx="21">
                  <c:v>28198</c:v>
                </c:pt>
                <c:pt idx="22">
                  <c:v>41333</c:v>
                </c:pt>
                <c:pt idx="23">
                  <c:v>44342.5</c:v>
                </c:pt>
                <c:pt idx="24">
                  <c:v>44373.5</c:v>
                </c:pt>
                <c:pt idx="25">
                  <c:v>44413</c:v>
                </c:pt>
                <c:pt idx="26">
                  <c:v>44413.5</c:v>
                </c:pt>
                <c:pt idx="27">
                  <c:v>45153</c:v>
                </c:pt>
                <c:pt idx="28">
                  <c:v>45153</c:v>
                </c:pt>
                <c:pt idx="29">
                  <c:v>45153</c:v>
                </c:pt>
                <c:pt idx="30">
                  <c:v>45893</c:v>
                </c:pt>
                <c:pt idx="31">
                  <c:v>45893</c:v>
                </c:pt>
                <c:pt idx="32">
                  <c:v>45893</c:v>
                </c:pt>
                <c:pt idx="33">
                  <c:v>46462</c:v>
                </c:pt>
                <c:pt idx="34">
                  <c:v>46543</c:v>
                </c:pt>
                <c:pt idx="35">
                  <c:v>46543</c:v>
                </c:pt>
                <c:pt idx="36">
                  <c:v>46543</c:v>
                </c:pt>
                <c:pt idx="37">
                  <c:v>46575.5</c:v>
                </c:pt>
                <c:pt idx="38">
                  <c:v>46576</c:v>
                </c:pt>
                <c:pt idx="39">
                  <c:v>46762</c:v>
                </c:pt>
                <c:pt idx="40">
                  <c:v>47202</c:v>
                </c:pt>
                <c:pt idx="41">
                  <c:v>47387</c:v>
                </c:pt>
                <c:pt idx="42">
                  <c:v>48025</c:v>
                </c:pt>
                <c:pt idx="43">
                  <c:v>48078</c:v>
                </c:pt>
                <c:pt idx="44">
                  <c:v>48202</c:v>
                </c:pt>
                <c:pt idx="45">
                  <c:v>48202.5</c:v>
                </c:pt>
                <c:pt idx="46">
                  <c:v>48669</c:v>
                </c:pt>
                <c:pt idx="47">
                  <c:v>48715</c:v>
                </c:pt>
                <c:pt idx="48">
                  <c:v>49044.5</c:v>
                </c:pt>
                <c:pt idx="49">
                  <c:v>49548</c:v>
                </c:pt>
                <c:pt idx="50">
                  <c:v>49606.5</c:v>
                </c:pt>
                <c:pt idx="51">
                  <c:v>50534</c:v>
                </c:pt>
                <c:pt idx="52">
                  <c:v>51120.5</c:v>
                </c:pt>
                <c:pt idx="53">
                  <c:v>51999.5</c:v>
                </c:pt>
                <c:pt idx="54">
                  <c:v>52606.5</c:v>
                </c:pt>
                <c:pt idx="55">
                  <c:v>53375.5</c:v>
                </c:pt>
              </c:numCache>
            </c:numRef>
          </c:xVal>
          <c:yVal>
            <c:numRef>
              <c:f>Active!$J$21:$J$974</c:f>
              <c:numCache>
                <c:formatCode>General</c:formatCode>
                <c:ptCount val="954"/>
                <c:pt idx="27">
                  <c:v>7.9960125600337051E-2</c:v>
                </c:pt>
                <c:pt idx="28">
                  <c:v>7.9960125600337051E-2</c:v>
                </c:pt>
                <c:pt idx="29">
                  <c:v>7.9960125600337051E-2</c:v>
                </c:pt>
                <c:pt idx="30">
                  <c:v>7.7691689235507511E-2</c:v>
                </c:pt>
                <c:pt idx="31">
                  <c:v>7.7691689235507511E-2</c:v>
                </c:pt>
                <c:pt idx="32">
                  <c:v>7.7691689235507511E-2</c:v>
                </c:pt>
                <c:pt idx="33">
                  <c:v>8.0973932090273593E-2</c:v>
                </c:pt>
                <c:pt idx="34">
                  <c:v>7.9428873519646004E-2</c:v>
                </c:pt>
                <c:pt idx="35">
                  <c:v>7.9428873519646004E-2</c:v>
                </c:pt>
                <c:pt idx="36">
                  <c:v>7.9428873519646004E-2</c:v>
                </c:pt>
                <c:pt idx="39">
                  <c:v>7.6621863292530179E-2</c:v>
                </c:pt>
                <c:pt idx="40">
                  <c:v>7.6005495728168171E-2</c:v>
                </c:pt>
                <c:pt idx="41">
                  <c:v>7.8238386638986412E-2</c:v>
                </c:pt>
                <c:pt idx="42">
                  <c:v>7.7289653658226598E-2</c:v>
                </c:pt>
                <c:pt idx="43">
                  <c:v>7.6877454841451254E-2</c:v>
                </c:pt>
                <c:pt idx="44">
                  <c:v>7.6731933077098802E-2</c:v>
                </c:pt>
                <c:pt idx="46">
                  <c:v>7.8933879318356048E-2</c:v>
                </c:pt>
                <c:pt idx="47">
                  <c:v>7.6479895433294587E-2</c:v>
                </c:pt>
                <c:pt idx="48">
                  <c:v>7.8518206544686109E-2</c:v>
                </c:pt>
                <c:pt idx="49">
                  <c:v>7.6252317747275811E-2</c:v>
                </c:pt>
                <c:pt idx="50">
                  <c:v>7.6658664329443127E-2</c:v>
                </c:pt>
                <c:pt idx="51">
                  <c:v>7.659518497530371E-2</c:v>
                </c:pt>
                <c:pt idx="52">
                  <c:v>7.1981890476308763E-2</c:v>
                </c:pt>
                <c:pt idx="53">
                  <c:v>7.67003289074637E-2</c:v>
                </c:pt>
                <c:pt idx="54">
                  <c:v>7.3337976376933511E-2</c:v>
                </c:pt>
                <c:pt idx="55">
                  <c:v>7.0885506698687095E-2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A4-41AC-A8B5-8CE960E81AB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Active!$D$21:$D$70</c:f>
                <c:numCache>
                  <c:formatCode>General</c:formatCode>
                  <c:ptCount val="50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  <c:pt idx="24">
                    <c:v>5.4000000000000003E-3</c:v>
                  </c:pt>
                  <c:pt idx="25">
                    <c:v>7.1999999999999998E-3</c:v>
                  </c:pt>
                  <c:pt idx="26">
                    <c:v>2.2000000000000001E-3</c:v>
                  </c:pt>
                  <c:pt idx="29">
                    <c:v>2.7000000000000001E-3</c:v>
                  </c:pt>
                  <c:pt idx="32">
                    <c:v>4.5999999999999999E-3</c:v>
                  </c:pt>
                  <c:pt idx="33">
                    <c:v>2.0000000000000001E-4</c:v>
                  </c:pt>
                  <c:pt idx="36">
                    <c:v>3.3999999999999998E-3</c:v>
                  </c:pt>
                  <c:pt idx="39">
                    <c:v>6.9999999999999999E-4</c:v>
                  </c:pt>
                  <c:pt idx="40">
                    <c:v>5.9999999999999995E-4</c:v>
                  </c:pt>
                  <c:pt idx="41">
                    <c:v>1.4E-3</c:v>
                  </c:pt>
                  <c:pt idx="42">
                    <c:v>4.0000000000000002E-4</c:v>
                  </c:pt>
                  <c:pt idx="43">
                    <c:v>2.0000000000000001E-4</c:v>
                  </c:pt>
                  <c:pt idx="44">
                    <c:v>8.9999999999999998E-4</c:v>
                  </c:pt>
                  <c:pt idx="45">
                    <c:v>3.5999999999999999E-3</c:v>
                  </c:pt>
                  <c:pt idx="47">
                    <c:v>1E-3</c:v>
                  </c:pt>
                  <c:pt idx="48">
                    <c:v>2.0000000000000001E-4</c:v>
                  </c:pt>
                </c:numCache>
              </c:numRef>
            </c:plus>
            <c:minus>
              <c:numRef>
                <c:f>Active!$D$21:$D$70</c:f>
                <c:numCache>
                  <c:formatCode>General</c:formatCode>
                  <c:ptCount val="50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  <c:pt idx="24">
                    <c:v>5.4000000000000003E-3</c:v>
                  </c:pt>
                  <c:pt idx="25">
                    <c:v>7.1999999999999998E-3</c:v>
                  </c:pt>
                  <c:pt idx="26">
                    <c:v>2.2000000000000001E-3</c:v>
                  </c:pt>
                  <c:pt idx="29">
                    <c:v>2.7000000000000001E-3</c:v>
                  </c:pt>
                  <c:pt idx="32">
                    <c:v>4.5999999999999999E-3</c:v>
                  </c:pt>
                  <c:pt idx="33">
                    <c:v>2.0000000000000001E-4</c:v>
                  </c:pt>
                  <c:pt idx="36">
                    <c:v>3.3999999999999998E-3</c:v>
                  </c:pt>
                  <c:pt idx="39">
                    <c:v>6.9999999999999999E-4</c:v>
                  </c:pt>
                  <c:pt idx="40">
                    <c:v>5.9999999999999995E-4</c:v>
                  </c:pt>
                  <c:pt idx="41">
                    <c:v>1.4E-3</c:v>
                  </c:pt>
                  <c:pt idx="42">
                    <c:v>4.0000000000000002E-4</c:v>
                  </c:pt>
                  <c:pt idx="43">
                    <c:v>2.0000000000000001E-4</c:v>
                  </c:pt>
                  <c:pt idx="44">
                    <c:v>8.9999999999999998E-4</c:v>
                  </c:pt>
                  <c:pt idx="45">
                    <c:v>3.5999999999999999E-3</c:v>
                  </c:pt>
                  <c:pt idx="47">
                    <c:v>1E-3</c:v>
                  </c:pt>
                  <c:pt idx="4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Active!$F$21:$F$974</c:f>
              <c:numCache>
                <c:formatCode>General</c:formatCode>
                <c:ptCount val="954"/>
                <c:pt idx="0">
                  <c:v>-3874</c:v>
                </c:pt>
                <c:pt idx="1">
                  <c:v>-2138</c:v>
                </c:pt>
                <c:pt idx="2">
                  <c:v>-2101</c:v>
                </c:pt>
                <c:pt idx="3">
                  <c:v>-2045</c:v>
                </c:pt>
                <c:pt idx="4">
                  <c:v>-1584</c:v>
                </c:pt>
                <c:pt idx="5">
                  <c:v>-1517</c:v>
                </c:pt>
                <c:pt idx="6">
                  <c:v>-1107</c:v>
                </c:pt>
                <c:pt idx="7">
                  <c:v>-388</c:v>
                </c:pt>
                <c:pt idx="8">
                  <c:v>0</c:v>
                </c:pt>
                <c:pt idx="9">
                  <c:v>0</c:v>
                </c:pt>
                <c:pt idx="10">
                  <c:v>1848</c:v>
                </c:pt>
                <c:pt idx="11">
                  <c:v>1850</c:v>
                </c:pt>
                <c:pt idx="12">
                  <c:v>9363</c:v>
                </c:pt>
                <c:pt idx="13">
                  <c:v>11751</c:v>
                </c:pt>
                <c:pt idx="14">
                  <c:v>12249</c:v>
                </c:pt>
                <c:pt idx="15">
                  <c:v>12310</c:v>
                </c:pt>
                <c:pt idx="16">
                  <c:v>12545</c:v>
                </c:pt>
                <c:pt idx="17">
                  <c:v>12981</c:v>
                </c:pt>
                <c:pt idx="18">
                  <c:v>12985</c:v>
                </c:pt>
                <c:pt idx="19">
                  <c:v>13039</c:v>
                </c:pt>
                <c:pt idx="20">
                  <c:v>13093</c:v>
                </c:pt>
                <c:pt idx="21">
                  <c:v>28198</c:v>
                </c:pt>
                <c:pt idx="22">
                  <c:v>41333</c:v>
                </c:pt>
                <c:pt idx="23">
                  <c:v>44342.5</c:v>
                </c:pt>
                <c:pt idx="24">
                  <c:v>44373.5</c:v>
                </c:pt>
                <c:pt idx="25">
                  <c:v>44413</c:v>
                </c:pt>
                <c:pt idx="26">
                  <c:v>44413.5</c:v>
                </c:pt>
                <c:pt idx="27">
                  <c:v>45153</c:v>
                </c:pt>
                <c:pt idx="28">
                  <c:v>45153</c:v>
                </c:pt>
                <c:pt idx="29">
                  <c:v>45153</c:v>
                </c:pt>
                <c:pt idx="30">
                  <c:v>45893</c:v>
                </c:pt>
                <c:pt idx="31">
                  <c:v>45893</c:v>
                </c:pt>
                <c:pt idx="32">
                  <c:v>45893</c:v>
                </c:pt>
                <c:pt idx="33">
                  <c:v>46462</c:v>
                </c:pt>
                <c:pt idx="34">
                  <c:v>46543</c:v>
                </c:pt>
                <c:pt idx="35">
                  <c:v>46543</c:v>
                </c:pt>
                <c:pt idx="36">
                  <c:v>46543</c:v>
                </c:pt>
                <c:pt idx="37">
                  <c:v>46575.5</c:v>
                </c:pt>
                <c:pt idx="38">
                  <c:v>46576</c:v>
                </c:pt>
                <c:pt idx="39">
                  <c:v>46762</c:v>
                </c:pt>
                <c:pt idx="40">
                  <c:v>47202</c:v>
                </c:pt>
                <c:pt idx="41">
                  <c:v>47387</c:v>
                </c:pt>
                <c:pt idx="42">
                  <c:v>48025</c:v>
                </c:pt>
                <c:pt idx="43">
                  <c:v>48078</c:v>
                </c:pt>
                <c:pt idx="44">
                  <c:v>48202</c:v>
                </c:pt>
                <c:pt idx="45">
                  <c:v>48202.5</c:v>
                </c:pt>
                <c:pt idx="46">
                  <c:v>48669</c:v>
                </c:pt>
                <c:pt idx="47">
                  <c:v>48715</c:v>
                </c:pt>
                <c:pt idx="48">
                  <c:v>49044.5</c:v>
                </c:pt>
                <c:pt idx="49">
                  <c:v>49548</c:v>
                </c:pt>
                <c:pt idx="50">
                  <c:v>49606.5</c:v>
                </c:pt>
                <c:pt idx="51">
                  <c:v>50534</c:v>
                </c:pt>
                <c:pt idx="52">
                  <c:v>51120.5</c:v>
                </c:pt>
                <c:pt idx="53">
                  <c:v>51999.5</c:v>
                </c:pt>
                <c:pt idx="54">
                  <c:v>52606.5</c:v>
                </c:pt>
                <c:pt idx="55">
                  <c:v>53375.5</c:v>
                </c:pt>
              </c:numCache>
            </c:numRef>
          </c:xVal>
          <c:yVal>
            <c:numRef>
              <c:f>Active!$K$21:$K$974</c:f>
              <c:numCache>
                <c:formatCode>General</c:formatCode>
                <c:ptCount val="954"/>
                <c:pt idx="22">
                  <c:v>7.6943134925386403E-2</c:v>
                </c:pt>
                <c:pt idx="24">
                  <c:v>7.844991768070031E-2</c:v>
                </c:pt>
                <c:pt idx="25">
                  <c:v>7.8328561961825471E-2</c:v>
                </c:pt>
                <c:pt idx="26">
                  <c:v>7.6302975183352828E-2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A4-41AC-A8B5-8CE960E81AB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Active!$D$21:$D$70</c:f>
                <c:numCache>
                  <c:formatCode>General</c:formatCode>
                  <c:ptCount val="50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  <c:pt idx="24">
                    <c:v>5.4000000000000003E-3</c:v>
                  </c:pt>
                  <c:pt idx="25">
                    <c:v>7.1999999999999998E-3</c:v>
                  </c:pt>
                  <c:pt idx="26">
                    <c:v>2.2000000000000001E-3</c:v>
                  </c:pt>
                  <c:pt idx="29">
                    <c:v>2.7000000000000001E-3</c:v>
                  </c:pt>
                  <c:pt idx="32">
                    <c:v>4.5999999999999999E-3</c:v>
                  </c:pt>
                  <c:pt idx="33">
                    <c:v>2.0000000000000001E-4</c:v>
                  </c:pt>
                  <c:pt idx="36">
                    <c:v>3.3999999999999998E-3</c:v>
                  </c:pt>
                  <c:pt idx="39">
                    <c:v>6.9999999999999999E-4</c:v>
                  </c:pt>
                  <c:pt idx="40">
                    <c:v>5.9999999999999995E-4</c:v>
                  </c:pt>
                  <c:pt idx="41">
                    <c:v>1.4E-3</c:v>
                  </c:pt>
                  <c:pt idx="42">
                    <c:v>4.0000000000000002E-4</c:v>
                  </c:pt>
                  <c:pt idx="43">
                    <c:v>2.0000000000000001E-4</c:v>
                  </c:pt>
                  <c:pt idx="44">
                    <c:v>8.9999999999999998E-4</c:v>
                  </c:pt>
                  <c:pt idx="45">
                    <c:v>3.5999999999999999E-3</c:v>
                  </c:pt>
                  <c:pt idx="47">
                    <c:v>1E-3</c:v>
                  </c:pt>
                  <c:pt idx="48">
                    <c:v>2.0000000000000001E-4</c:v>
                  </c:pt>
                </c:numCache>
              </c:numRef>
            </c:plus>
            <c:minus>
              <c:numRef>
                <c:f>Active!$D$21:$D$70</c:f>
                <c:numCache>
                  <c:formatCode>General</c:formatCode>
                  <c:ptCount val="50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  <c:pt idx="24">
                    <c:v>5.4000000000000003E-3</c:v>
                  </c:pt>
                  <c:pt idx="25">
                    <c:v>7.1999999999999998E-3</c:v>
                  </c:pt>
                  <c:pt idx="26">
                    <c:v>2.2000000000000001E-3</c:v>
                  </c:pt>
                  <c:pt idx="29">
                    <c:v>2.7000000000000001E-3</c:v>
                  </c:pt>
                  <c:pt idx="32">
                    <c:v>4.5999999999999999E-3</c:v>
                  </c:pt>
                  <c:pt idx="33">
                    <c:v>2.0000000000000001E-4</c:v>
                  </c:pt>
                  <c:pt idx="36">
                    <c:v>3.3999999999999998E-3</c:v>
                  </c:pt>
                  <c:pt idx="39">
                    <c:v>6.9999999999999999E-4</c:v>
                  </c:pt>
                  <c:pt idx="40">
                    <c:v>5.9999999999999995E-4</c:v>
                  </c:pt>
                  <c:pt idx="41">
                    <c:v>1.4E-3</c:v>
                  </c:pt>
                  <c:pt idx="42">
                    <c:v>4.0000000000000002E-4</c:v>
                  </c:pt>
                  <c:pt idx="43">
                    <c:v>2.0000000000000001E-4</c:v>
                  </c:pt>
                  <c:pt idx="44">
                    <c:v>8.9999999999999998E-4</c:v>
                  </c:pt>
                  <c:pt idx="45">
                    <c:v>3.5999999999999999E-3</c:v>
                  </c:pt>
                  <c:pt idx="47">
                    <c:v>1E-3</c:v>
                  </c:pt>
                  <c:pt idx="4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Active!$F$21:$F$974</c:f>
              <c:numCache>
                <c:formatCode>General</c:formatCode>
                <c:ptCount val="954"/>
                <c:pt idx="0">
                  <c:v>-3874</c:v>
                </c:pt>
                <c:pt idx="1">
                  <c:v>-2138</c:v>
                </c:pt>
                <c:pt idx="2">
                  <c:v>-2101</c:v>
                </c:pt>
                <c:pt idx="3">
                  <c:v>-2045</c:v>
                </c:pt>
                <c:pt idx="4">
                  <c:v>-1584</c:v>
                </c:pt>
                <c:pt idx="5">
                  <c:v>-1517</c:v>
                </c:pt>
                <c:pt idx="6">
                  <c:v>-1107</c:v>
                </c:pt>
                <c:pt idx="7">
                  <c:v>-388</c:v>
                </c:pt>
                <c:pt idx="8">
                  <c:v>0</c:v>
                </c:pt>
                <c:pt idx="9">
                  <c:v>0</c:v>
                </c:pt>
                <c:pt idx="10">
                  <c:v>1848</c:v>
                </c:pt>
                <c:pt idx="11">
                  <c:v>1850</c:v>
                </c:pt>
                <c:pt idx="12">
                  <c:v>9363</c:v>
                </c:pt>
                <c:pt idx="13">
                  <c:v>11751</c:v>
                </c:pt>
                <c:pt idx="14">
                  <c:v>12249</c:v>
                </c:pt>
                <c:pt idx="15">
                  <c:v>12310</c:v>
                </c:pt>
                <c:pt idx="16">
                  <c:v>12545</c:v>
                </c:pt>
                <c:pt idx="17">
                  <c:v>12981</c:v>
                </c:pt>
                <c:pt idx="18">
                  <c:v>12985</c:v>
                </c:pt>
                <c:pt idx="19">
                  <c:v>13039</c:v>
                </c:pt>
                <c:pt idx="20">
                  <c:v>13093</c:v>
                </c:pt>
                <c:pt idx="21">
                  <c:v>28198</c:v>
                </c:pt>
                <c:pt idx="22">
                  <c:v>41333</c:v>
                </c:pt>
                <c:pt idx="23">
                  <c:v>44342.5</c:v>
                </c:pt>
                <c:pt idx="24">
                  <c:v>44373.5</c:v>
                </c:pt>
                <c:pt idx="25">
                  <c:v>44413</c:v>
                </c:pt>
                <c:pt idx="26">
                  <c:v>44413.5</c:v>
                </c:pt>
                <c:pt idx="27">
                  <c:v>45153</c:v>
                </c:pt>
                <c:pt idx="28">
                  <c:v>45153</c:v>
                </c:pt>
                <c:pt idx="29">
                  <c:v>45153</c:v>
                </c:pt>
                <c:pt idx="30">
                  <c:v>45893</c:v>
                </c:pt>
                <c:pt idx="31">
                  <c:v>45893</c:v>
                </c:pt>
                <c:pt idx="32">
                  <c:v>45893</c:v>
                </c:pt>
                <c:pt idx="33">
                  <c:v>46462</c:v>
                </c:pt>
                <c:pt idx="34">
                  <c:v>46543</c:v>
                </c:pt>
                <c:pt idx="35">
                  <c:v>46543</c:v>
                </c:pt>
                <c:pt idx="36">
                  <c:v>46543</c:v>
                </c:pt>
                <c:pt idx="37">
                  <c:v>46575.5</c:v>
                </c:pt>
                <c:pt idx="38">
                  <c:v>46576</c:v>
                </c:pt>
                <c:pt idx="39">
                  <c:v>46762</c:v>
                </c:pt>
                <c:pt idx="40">
                  <c:v>47202</c:v>
                </c:pt>
                <c:pt idx="41">
                  <c:v>47387</c:v>
                </c:pt>
                <c:pt idx="42">
                  <c:v>48025</c:v>
                </c:pt>
                <c:pt idx="43">
                  <c:v>48078</c:v>
                </c:pt>
                <c:pt idx="44">
                  <c:v>48202</c:v>
                </c:pt>
                <c:pt idx="45">
                  <c:v>48202.5</c:v>
                </c:pt>
                <c:pt idx="46">
                  <c:v>48669</c:v>
                </c:pt>
                <c:pt idx="47">
                  <c:v>48715</c:v>
                </c:pt>
                <c:pt idx="48">
                  <c:v>49044.5</c:v>
                </c:pt>
                <c:pt idx="49">
                  <c:v>49548</c:v>
                </c:pt>
                <c:pt idx="50">
                  <c:v>49606.5</c:v>
                </c:pt>
                <c:pt idx="51">
                  <c:v>50534</c:v>
                </c:pt>
                <c:pt idx="52">
                  <c:v>51120.5</c:v>
                </c:pt>
                <c:pt idx="53">
                  <c:v>51999.5</c:v>
                </c:pt>
                <c:pt idx="54">
                  <c:v>52606.5</c:v>
                </c:pt>
                <c:pt idx="55">
                  <c:v>53375.5</c:v>
                </c:pt>
              </c:numCache>
            </c:numRef>
          </c:xVal>
          <c:yVal>
            <c:numRef>
              <c:f>Active!$L$21:$L$974</c:f>
              <c:numCache>
                <c:formatCode>General</c:formatCode>
                <c:ptCount val="9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A4-41AC-A8B5-8CE960E81A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Active!$D$21:$D$70</c:f>
                <c:numCache>
                  <c:formatCode>General</c:formatCode>
                  <c:ptCount val="50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  <c:pt idx="24">
                    <c:v>5.4000000000000003E-3</c:v>
                  </c:pt>
                  <c:pt idx="25">
                    <c:v>7.1999999999999998E-3</c:v>
                  </c:pt>
                  <c:pt idx="26">
                    <c:v>2.2000000000000001E-3</c:v>
                  </c:pt>
                  <c:pt idx="29">
                    <c:v>2.7000000000000001E-3</c:v>
                  </c:pt>
                  <c:pt idx="32">
                    <c:v>4.5999999999999999E-3</c:v>
                  </c:pt>
                  <c:pt idx="33">
                    <c:v>2.0000000000000001E-4</c:v>
                  </c:pt>
                  <c:pt idx="36">
                    <c:v>3.3999999999999998E-3</c:v>
                  </c:pt>
                  <c:pt idx="39">
                    <c:v>6.9999999999999999E-4</c:v>
                  </c:pt>
                  <c:pt idx="40">
                    <c:v>5.9999999999999995E-4</c:v>
                  </c:pt>
                  <c:pt idx="41">
                    <c:v>1.4E-3</c:v>
                  </c:pt>
                  <c:pt idx="42">
                    <c:v>4.0000000000000002E-4</c:v>
                  </c:pt>
                  <c:pt idx="43">
                    <c:v>2.0000000000000001E-4</c:v>
                  </c:pt>
                  <c:pt idx="44">
                    <c:v>8.9999999999999998E-4</c:v>
                  </c:pt>
                  <c:pt idx="45">
                    <c:v>3.5999999999999999E-3</c:v>
                  </c:pt>
                  <c:pt idx="47">
                    <c:v>1E-3</c:v>
                  </c:pt>
                  <c:pt idx="48">
                    <c:v>2.0000000000000001E-4</c:v>
                  </c:pt>
                </c:numCache>
              </c:numRef>
            </c:plus>
            <c:minus>
              <c:numRef>
                <c:f>Active!$D$21:$D$70</c:f>
                <c:numCache>
                  <c:formatCode>General</c:formatCode>
                  <c:ptCount val="50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  <c:pt idx="24">
                    <c:v>5.4000000000000003E-3</c:v>
                  </c:pt>
                  <c:pt idx="25">
                    <c:v>7.1999999999999998E-3</c:v>
                  </c:pt>
                  <c:pt idx="26">
                    <c:v>2.2000000000000001E-3</c:v>
                  </c:pt>
                  <c:pt idx="29">
                    <c:v>2.7000000000000001E-3</c:v>
                  </c:pt>
                  <c:pt idx="32">
                    <c:v>4.5999999999999999E-3</c:v>
                  </c:pt>
                  <c:pt idx="33">
                    <c:v>2.0000000000000001E-4</c:v>
                  </c:pt>
                  <c:pt idx="36">
                    <c:v>3.3999999999999998E-3</c:v>
                  </c:pt>
                  <c:pt idx="39">
                    <c:v>6.9999999999999999E-4</c:v>
                  </c:pt>
                  <c:pt idx="40">
                    <c:v>5.9999999999999995E-4</c:v>
                  </c:pt>
                  <c:pt idx="41">
                    <c:v>1.4E-3</c:v>
                  </c:pt>
                  <c:pt idx="42">
                    <c:v>4.0000000000000002E-4</c:v>
                  </c:pt>
                  <c:pt idx="43">
                    <c:v>2.0000000000000001E-4</c:v>
                  </c:pt>
                  <c:pt idx="44">
                    <c:v>8.9999999999999998E-4</c:v>
                  </c:pt>
                  <c:pt idx="45">
                    <c:v>3.5999999999999999E-3</c:v>
                  </c:pt>
                  <c:pt idx="47">
                    <c:v>1E-3</c:v>
                  </c:pt>
                  <c:pt idx="4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Active!$F$21:$F$974</c:f>
              <c:numCache>
                <c:formatCode>General</c:formatCode>
                <c:ptCount val="954"/>
                <c:pt idx="0">
                  <c:v>-3874</c:v>
                </c:pt>
                <c:pt idx="1">
                  <c:v>-2138</c:v>
                </c:pt>
                <c:pt idx="2">
                  <c:v>-2101</c:v>
                </c:pt>
                <c:pt idx="3">
                  <c:v>-2045</c:v>
                </c:pt>
                <c:pt idx="4">
                  <c:v>-1584</c:v>
                </c:pt>
                <c:pt idx="5">
                  <c:v>-1517</c:v>
                </c:pt>
                <c:pt idx="6">
                  <c:v>-1107</c:v>
                </c:pt>
                <c:pt idx="7">
                  <c:v>-388</c:v>
                </c:pt>
                <c:pt idx="8">
                  <c:v>0</c:v>
                </c:pt>
                <c:pt idx="9">
                  <c:v>0</c:v>
                </c:pt>
                <c:pt idx="10">
                  <c:v>1848</c:v>
                </c:pt>
                <c:pt idx="11">
                  <c:v>1850</c:v>
                </c:pt>
                <c:pt idx="12">
                  <c:v>9363</c:v>
                </c:pt>
                <c:pt idx="13">
                  <c:v>11751</c:v>
                </c:pt>
                <c:pt idx="14">
                  <c:v>12249</c:v>
                </c:pt>
                <c:pt idx="15">
                  <c:v>12310</c:v>
                </c:pt>
                <c:pt idx="16">
                  <c:v>12545</c:v>
                </c:pt>
                <c:pt idx="17">
                  <c:v>12981</c:v>
                </c:pt>
                <c:pt idx="18">
                  <c:v>12985</c:v>
                </c:pt>
                <c:pt idx="19">
                  <c:v>13039</c:v>
                </c:pt>
                <c:pt idx="20">
                  <c:v>13093</c:v>
                </c:pt>
                <c:pt idx="21">
                  <c:v>28198</c:v>
                </c:pt>
                <c:pt idx="22">
                  <c:v>41333</c:v>
                </c:pt>
                <c:pt idx="23">
                  <c:v>44342.5</c:v>
                </c:pt>
                <c:pt idx="24">
                  <c:v>44373.5</c:v>
                </c:pt>
                <c:pt idx="25">
                  <c:v>44413</c:v>
                </c:pt>
                <c:pt idx="26">
                  <c:v>44413.5</c:v>
                </c:pt>
                <c:pt idx="27">
                  <c:v>45153</c:v>
                </c:pt>
                <c:pt idx="28">
                  <c:v>45153</c:v>
                </c:pt>
                <c:pt idx="29">
                  <c:v>45153</c:v>
                </c:pt>
                <c:pt idx="30">
                  <c:v>45893</c:v>
                </c:pt>
                <c:pt idx="31">
                  <c:v>45893</c:v>
                </c:pt>
                <c:pt idx="32">
                  <c:v>45893</c:v>
                </c:pt>
                <c:pt idx="33">
                  <c:v>46462</c:v>
                </c:pt>
                <c:pt idx="34">
                  <c:v>46543</c:v>
                </c:pt>
                <c:pt idx="35">
                  <c:v>46543</c:v>
                </c:pt>
                <c:pt idx="36">
                  <c:v>46543</c:v>
                </c:pt>
                <c:pt idx="37">
                  <c:v>46575.5</c:v>
                </c:pt>
                <c:pt idx="38">
                  <c:v>46576</c:v>
                </c:pt>
                <c:pt idx="39">
                  <c:v>46762</c:v>
                </c:pt>
                <c:pt idx="40">
                  <c:v>47202</c:v>
                </c:pt>
                <c:pt idx="41">
                  <c:v>47387</c:v>
                </c:pt>
                <c:pt idx="42">
                  <c:v>48025</c:v>
                </c:pt>
                <c:pt idx="43">
                  <c:v>48078</c:v>
                </c:pt>
                <c:pt idx="44">
                  <c:v>48202</c:v>
                </c:pt>
                <c:pt idx="45">
                  <c:v>48202.5</c:v>
                </c:pt>
                <c:pt idx="46">
                  <c:v>48669</c:v>
                </c:pt>
                <c:pt idx="47">
                  <c:v>48715</c:v>
                </c:pt>
                <c:pt idx="48">
                  <c:v>49044.5</c:v>
                </c:pt>
                <c:pt idx="49">
                  <c:v>49548</c:v>
                </c:pt>
                <c:pt idx="50">
                  <c:v>49606.5</c:v>
                </c:pt>
                <c:pt idx="51">
                  <c:v>50534</c:v>
                </c:pt>
                <c:pt idx="52">
                  <c:v>51120.5</c:v>
                </c:pt>
                <c:pt idx="53">
                  <c:v>51999.5</c:v>
                </c:pt>
                <c:pt idx="54">
                  <c:v>52606.5</c:v>
                </c:pt>
                <c:pt idx="55">
                  <c:v>53375.5</c:v>
                </c:pt>
              </c:numCache>
            </c:numRef>
          </c:xVal>
          <c:yVal>
            <c:numRef>
              <c:f>Active!$M$21:$M$974</c:f>
              <c:numCache>
                <c:formatCode>General</c:formatCode>
                <c:ptCount val="9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A4-41AC-A8B5-8CE960E81A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Active!$D$21:$D$70</c:f>
                <c:numCache>
                  <c:formatCode>General</c:formatCode>
                  <c:ptCount val="50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  <c:pt idx="24">
                    <c:v>5.4000000000000003E-3</c:v>
                  </c:pt>
                  <c:pt idx="25">
                    <c:v>7.1999999999999998E-3</c:v>
                  </c:pt>
                  <c:pt idx="26">
                    <c:v>2.2000000000000001E-3</c:v>
                  </c:pt>
                  <c:pt idx="29">
                    <c:v>2.7000000000000001E-3</c:v>
                  </c:pt>
                  <c:pt idx="32">
                    <c:v>4.5999999999999999E-3</c:v>
                  </c:pt>
                  <c:pt idx="33">
                    <c:v>2.0000000000000001E-4</c:v>
                  </c:pt>
                  <c:pt idx="36">
                    <c:v>3.3999999999999998E-3</c:v>
                  </c:pt>
                  <c:pt idx="39">
                    <c:v>6.9999999999999999E-4</c:v>
                  </c:pt>
                  <c:pt idx="40">
                    <c:v>5.9999999999999995E-4</c:v>
                  </c:pt>
                  <c:pt idx="41">
                    <c:v>1.4E-3</c:v>
                  </c:pt>
                  <c:pt idx="42">
                    <c:v>4.0000000000000002E-4</c:v>
                  </c:pt>
                  <c:pt idx="43">
                    <c:v>2.0000000000000001E-4</c:v>
                  </c:pt>
                  <c:pt idx="44">
                    <c:v>8.9999999999999998E-4</c:v>
                  </c:pt>
                  <c:pt idx="45">
                    <c:v>3.5999999999999999E-3</c:v>
                  </c:pt>
                  <c:pt idx="47">
                    <c:v>1E-3</c:v>
                  </c:pt>
                  <c:pt idx="48">
                    <c:v>2.0000000000000001E-4</c:v>
                  </c:pt>
                </c:numCache>
              </c:numRef>
            </c:plus>
            <c:minus>
              <c:numRef>
                <c:f>Active!$D$21:$D$70</c:f>
                <c:numCache>
                  <c:formatCode>General</c:formatCode>
                  <c:ptCount val="50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  <c:pt idx="24">
                    <c:v>5.4000000000000003E-3</c:v>
                  </c:pt>
                  <c:pt idx="25">
                    <c:v>7.1999999999999998E-3</c:v>
                  </c:pt>
                  <c:pt idx="26">
                    <c:v>2.2000000000000001E-3</c:v>
                  </c:pt>
                  <c:pt idx="29">
                    <c:v>2.7000000000000001E-3</c:v>
                  </c:pt>
                  <c:pt idx="32">
                    <c:v>4.5999999999999999E-3</c:v>
                  </c:pt>
                  <c:pt idx="33">
                    <c:v>2.0000000000000001E-4</c:v>
                  </c:pt>
                  <c:pt idx="36">
                    <c:v>3.3999999999999998E-3</c:v>
                  </c:pt>
                  <c:pt idx="39">
                    <c:v>6.9999999999999999E-4</c:v>
                  </c:pt>
                  <c:pt idx="40">
                    <c:v>5.9999999999999995E-4</c:v>
                  </c:pt>
                  <c:pt idx="41">
                    <c:v>1.4E-3</c:v>
                  </c:pt>
                  <c:pt idx="42">
                    <c:v>4.0000000000000002E-4</c:v>
                  </c:pt>
                  <c:pt idx="43">
                    <c:v>2.0000000000000001E-4</c:v>
                  </c:pt>
                  <c:pt idx="44">
                    <c:v>8.9999999999999998E-4</c:v>
                  </c:pt>
                  <c:pt idx="45">
                    <c:v>3.5999999999999999E-3</c:v>
                  </c:pt>
                  <c:pt idx="47">
                    <c:v>1E-3</c:v>
                  </c:pt>
                  <c:pt idx="4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Active!$F$21:$F$974</c:f>
              <c:numCache>
                <c:formatCode>General</c:formatCode>
                <c:ptCount val="954"/>
                <c:pt idx="0">
                  <c:v>-3874</c:v>
                </c:pt>
                <c:pt idx="1">
                  <c:v>-2138</c:v>
                </c:pt>
                <c:pt idx="2">
                  <c:v>-2101</c:v>
                </c:pt>
                <c:pt idx="3">
                  <c:v>-2045</c:v>
                </c:pt>
                <c:pt idx="4">
                  <c:v>-1584</c:v>
                </c:pt>
                <c:pt idx="5">
                  <c:v>-1517</c:v>
                </c:pt>
                <c:pt idx="6">
                  <c:v>-1107</c:v>
                </c:pt>
                <c:pt idx="7">
                  <c:v>-388</c:v>
                </c:pt>
                <c:pt idx="8">
                  <c:v>0</c:v>
                </c:pt>
                <c:pt idx="9">
                  <c:v>0</c:v>
                </c:pt>
                <c:pt idx="10">
                  <c:v>1848</c:v>
                </c:pt>
                <c:pt idx="11">
                  <c:v>1850</c:v>
                </c:pt>
                <c:pt idx="12">
                  <c:v>9363</c:v>
                </c:pt>
                <c:pt idx="13">
                  <c:v>11751</c:v>
                </c:pt>
                <c:pt idx="14">
                  <c:v>12249</c:v>
                </c:pt>
                <c:pt idx="15">
                  <c:v>12310</c:v>
                </c:pt>
                <c:pt idx="16">
                  <c:v>12545</c:v>
                </c:pt>
                <c:pt idx="17">
                  <c:v>12981</c:v>
                </c:pt>
                <c:pt idx="18">
                  <c:v>12985</c:v>
                </c:pt>
                <c:pt idx="19">
                  <c:v>13039</c:v>
                </c:pt>
                <c:pt idx="20">
                  <c:v>13093</c:v>
                </c:pt>
                <c:pt idx="21">
                  <c:v>28198</c:v>
                </c:pt>
                <c:pt idx="22">
                  <c:v>41333</c:v>
                </c:pt>
                <c:pt idx="23">
                  <c:v>44342.5</c:v>
                </c:pt>
                <c:pt idx="24">
                  <c:v>44373.5</c:v>
                </c:pt>
                <c:pt idx="25">
                  <c:v>44413</c:v>
                </c:pt>
                <c:pt idx="26">
                  <c:v>44413.5</c:v>
                </c:pt>
                <c:pt idx="27">
                  <c:v>45153</c:v>
                </c:pt>
                <c:pt idx="28">
                  <c:v>45153</c:v>
                </c:pt>
                <c:pt idx="29">
                  <c:v>45153</c:v>
                </c:pt>
                <c:pt idx="30">
                  <c:v>45893</c:v>
                </c:pt>
                <c:pt idx="31">
                  <c:v>45893</c:v>
                </c:pt>
                <c:pt idx="32">
                  <c:v>45893</c:v>
                </c:pt>
                <c:pt idx="33">
                  <c:v>46462</c:v>
                </c:pt>
                <c:pt idx="34">
                  <c:v>46543</c:v>
                </c:pt>
                <c:pt idx="35">
                  <c:v>46543</c:v>
                </c:pt>
                <c:pt idx="36">
                  <c:v>46543</c:v>
                </c:pt>
                <c:pt idx="37">
                  <c:v>46575.5</c:v>
                </c:pt>
                <c:pt idx="38">
                  <c:v>46576</c:v>
                </c:pt>
                <c:pt idx="39">
                  <c:v>46762</c:v>
                </c:pt>
                <c:pt idx="40">
                  <c:v>47202</c:v>
                </c:pt>
                <c:pt idx="41">
                  <c:v>47387</c:v>
                </c:pt>
                <c:pt idx="42">
                  <c:v>48025</c:v>
                </c:pt>
                <c:pt idx="43">
                  <c:v>48078</c:v>
                </c:pt>
                <c:pt idx="44">
                  <c:v>48202</c:v>
                </c:pt>
                <c:pt idx="45">
                  <c:v>48202.5</c:v>
                </c:pt>
                <c:pt idx="46">
                  <c:v>48669</c:v>
                </c:pt>
                <c:pt idx="47">
                  <c:v>48715</c:v>
                </c:pt>
                <c:pt idx="48">
                  <c:v>49044.5</c:v>
                </c:pt>
                <c:pt idx="49">
                  <c:v>49548</c:v>
                </c:pt>
                <c:pt idx="50">
                  <c:v>49606.5</c:v>
                </c:pt>
                <c:pt idx="51">
                  <c:v>50534</c:v>
                </c:pt>
                <c:pt idx="52">
                  <c:v>51120.5</c:v>
                </c:pt>
                <c:pt idx="53">
                  <c:v>51999.5</c:v>
                </c:pt>
                <c:pt idx="54">
                  <c:v>52606.5</c:v>
                </c:pt>
                <c:pt idx="55">
                  <c:v>53375.5</c:v>
                </c:pt>
              </c:numCache>
            </c:numRef>
          </c:xVal>
          <c:yVal>
            <c:numRef>
              <c:f>Active!$N$21:$N$974</c:f>
              <c:numCache>
                <c:formatCode>General</c:formatCode>
                <c:ptCount val="9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A4-41AC-A8B5-8CE960E81A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Active!$F$21:$F$974</c:f>
              <c:numCache>
                <c:formatCode>General</c:formatCode>
                <c:ptCount val="954"/>
                <c:pt idx="0">
                  <c:v>-3874</c:v>
                </c:pt>
                <c:pt idx="1">
                  <c:v>-2138</c:v>
                </c:pt>
                <c:pt idx="2">
                  <c:v>-2101</c:v>
                </c:pt>
                <c:pt idx="3">
                  <c:v>-2045</c:v>
                </c:pt>
                <c:pt idx="4">
                  <c:v>-1584</c:v>
                </c:pt>
                <c:pt idx="5">
                  <c:v>-1517</c:v>
                </c:pt>
                <c:pt idx="6">
                  <c:v>-1107</c:v>
                </c:pt>
                <c:pt idx="7">
                  <c:v>-388</c:v>
                </c:pt>
                <c:pt idx="8">
                  <c:v>0</c:v>
                </c:pt>
                <c:pt idx="9">
                  <c:v>0</c:v>
                </c:pt>
                <c:pt idx="10">
                  <c:v>1848</c:v>
                </c:pt>
                <c:pt idx="11">
                  <c:v>1850</c:v>
                </c:pt>
                <c:pt idx="12">
                  <c:v>9363</c:v>
                </c:pt>
                <c:pt idx="13">
                  <c:v>11751</c:v>
                </c:pt>
                <c:pt idx="14">
                  <c:v>12249</c:v>
                </c:pt>
                <c:pt idx="15">
                  <c:v>12310</c:v>
                </c:pt>
                <c:pt idx="16">
                  <c:v>12545</c:v>
                </c:pt>
                <c:pt idx="17">
                  <c:v>12981</c:v>
                </c:pt>
                <c:pt idx="18">
                  <c:v>12985</c:v>
                </c:pt>
                <c:pt idx="19">
                  <c:v>13039</c:v>
                </c:pt>
                <c:pt idx="20">
                  <c:v>13093</c:v>
                </c:pt>
                <c:pt idx="21">
                  <c:v>28198</c:v>
                </c:pt>
                <c:pt idx="22">
                  <c:v>41333</c:v>
                </c:pt>
                <c:pt idx="23">
                  <c:v>44342.5</c:v>
                </c:pt>
                <c:pt idx="24">
                  <c:v>44373.5</c:v>
                </c:pt>
                <c:pt idx="25">
                  <c:v>44413</c:v>
                </c:pt>
                <c:pt idx="26">
                  <c:v>44413.5</c:v>
                </c:pt>
                <c:pt idx="27">
                  <c:v>45153</c:v>
                </c:pt>
                <c:pt idx="28">
                  <c:v>45153</c:v>
                </c:pt>
                <c:pt idx="29">
                  <c:v>45153</c:v>
                </c:pt>
                <c:pt idx="30">
                  <c:v>45893</c:v>
                </c:pt>
                <c:pt idx="31">
                  <c:v>45893</c:v>
                </c:pt>
                <c:pt idx="32">
                  <c:v>45893</c:v>
                </c:pt>
                <c:pt idx="33">
                  <c:v>46462</c:v>
                </c:pt>
                <c:pt idx="34">
                  <c:v>46543</c:v>
                </c:pt>
                <c:pt idx="35">
                  <c:v>46543</c:v>
                </c:pt>
                <c:pt idx="36">
                  <c:v>46543</c:v>
                </c:pt>
                <c:pt idx="37">
                  <c:v>46575.5</c:v>
                </c:pt>
                <c:pt idx="38">
                  <c:v>46576</c:v>
                </c:pt>
                <c:pt idx="39">
                  <c:v>46762</c:v>
                </c:pt>
                <c:pt idx="40">
                  <c:v>47202</c:v>
                </c:pt>
                <c:pt idx="41">
                  <c:v>47387</c:v>
                </c:pt>
                <c:pt idx="42">
                  <c:v>48025</c:v>
                </c:pt>
                <c:pt idx="43">
                  <c:v>48078</c:v>
                </c:pt>
                <c:pt idx="44">
                  <c:v>48202</c:v>
                </c:pt>
                <c:pt idx="45">
                  <c:v>48202.5</c:v>
                </c:pt>
                <c:pt idx="46">
                  <c:v>48669</c:v>
                </c:pt>
                <c:pt idx="47">
                  <c:v>48715</c:v>
                </c:pt>
                <c:pt idx="48">
                  <c:v>49044.5</c:v>
                </c:pt>
                <c:pt idx="49">
                  <c:v>49548</c:v>
                </c:pt>
                <c:pt idx="50">
                  <c:v>49606.5</c:v>
                </c:pt>
                <c:pt idx="51">
                  <c:v>50534</c:v>
                </c:pt>
                <c:pt idx="52">
                  <c:v>51120.5</c:v>
                </c:pt>
                <c:pt idx="53">
                  <c:v>51999.5</c:v>
                </c:pt>
                <c:pt idx="54">
                  <c:v>52606.5</c:v>
                </c:pt>
                <c:pt idx="55">
                  <c:v>53375.5</c:v>
                </c:pt>
              </c:numCache>
            </c:numRef>
          </c:xVal>
          <c:yVal>
            <c:numRef>
              <c:f>Active!$O$21:$O$974</c:f>
              <c:numCache>
                <c:formatCode>General</c:formatCode>
                <c:ptCount val="954"/>
                <c:pt idx="21">
                  <c:v>0.10497814108038962</c:v>
                </c:pt>
                <c:pt idx="22">
                  <c:v>8.7775325486102007E-2</c:v>
                </c:pt>
                <c:pt idx="23">
                  <c:v>8.3833804851841748E-2</c:v>
                </c:pt>
                <c:pt idx="24">
                  <c:v>8.3793204373469238E-2</c:v>
                </c:pt>
                <c:pt idx="25">
                  <c:v>8.3741471505865556E-2</c:v>
                </c:pt>
                <c:pt idx="26">
                  <c:v>8.3740816659440193E-2</c:v>
                </c:pt>
                <c:pt idx="27">
                  <c:v>8.2772298796328234E-2</c:v>
                </c:pt>
                <c:pt idx="28">
                  <c:v>8.2772298796328234E-2</c:v>
                </c:pt>
                <c:pt idx="29">
                  <c:v>8.2772298796328234E-2</c:v>
                </c:pt>
                <c:pt idx="30">
                  <c:v>8.1803126086790912E-2</c:v>
                </c:pt>
                <c:pt idx="31">
                  <c:v>8.1803126086790912E-2</c:v>
                </c:pt>
                <c:pt idx="32">
                  <c:v>8.1803126086790912E-2</c:v>
                </c:pt>
                <c:pt idx="33">
                  <c:v>8.1057910854727744E-2</c:v>
                </c:pt>
                <c:pt idx="34">
                  <c:v>8.0951825733818927E-2</c:v>
                </c:pt>
                <c:pt idx="35">
                  <c:v>8.0951825733818927E-2</c:v>
                </c:pt>
                <c:pt idx="36">
                  <c:v>8.0951825733818927E-2</c:v>
                </c:pt>
                <c:pt idx="37">
                  <c:v>8.0909260716170328E-2</c:v>
                </c:pt>
                <c:pt idx="38">
                  <c:v>8.0908605869744965E-2</c:v>
                </c:pt>
                <c:pt idx="39">
                  <c:v>8.0665002999509905E-2</c:v>
                </c:pt>
                <c:pt idx="40">
                  <c:v>8.0088738145190408E-2</c:v>
                </c:pt>
                <c:pt idx="41">
                  <c:v>7.9846444967806074E-2</c:v>
                </c:pt>
                <c:pt idx="42">
                  <c:v>7.9010860929042817E-2</c:v>
                </c:pt>
                <c:pt idx="43">
                  <c:v>7.8941447207954332E-2</c:v>
                </c:pt>
                <c:pt idx="44">
                  <c:v>7.8779045294464292E-2</c:v>
                </c:pt>
                <c:pt idx="45">
                  <c:v>7.8778390448038929E-2</c:v>
                </c:pt>
                <c:pt idx="46">
                  <c:v>7.816741873317519E-2</c:v>
                </c:pt>
                <c:pt idx="47">
                  <c:v>7.8107172862041788E-2</c:v>
                </c:pt>
                <c:pt idx="48">
                  <c:v>7.7675629067727528E-2</c:v>
                </c:pt>
                <c:pt idx="49">
                  <c:v>7.7016198717386922E-2</c:v>
                </c:pt>
                <c:pt idx="50">
                  <c:v>7.6939581685619457E-2</c:v>
                </c:pt>
                <c:pt idx="51">
                  <c:v>7.5724841566570972E-2</c:v>
                </c:pt>
                <c:pt idx="52">
                  <c:v>7.4956706709620097E-2</c:v>
                </c:pt>
                <c:pt idx="53">
                  <c:v>7.3805486693831843E-2</c:v>
                </c:pt>
                <c:pt idx="54">
                  <c:v>7.3010503133441082E-2</c:v>
                </c:pt>
                <c:pt idx="55">
                  <c:v>7.2003349331232702E-2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A4-41AC-A8B5-8CE960E81ABC}"/>
            </c:ext>
          </c:extLst>
        </c:ser>
        <c:ser>
          <c:idx val="8"/>
          <c:order val="8"/>
          <c:tx>
            <c:strRef>
              <c:f>Active!$U$1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Active!$T$2:$T$22</c:f>
              <c:numCache>
                <c:formatCode>General</c:formatCode>
                <c:ptCount val="21"/>
                <c:pt idx="0">
                  <c:v>-6000</c:v>
                </c:pt>
                <c:pt idx="1">
                  <c:v>-3000</c:v>
                </c:pt>
                <c:pt idx="2">
                  <c:v>0</c:v>
                </c:pt>
                <c:pt idx="3">
                  <c:v>3000</c:v>
                </c:pt>
                <c:pt idx="4">
                  <c:v>6000</c:v>
                </c:pt>
                <c:pt idx="5">
                  <c:v>9000</c:v>
                </c:pt>
                <c:pt idx="6">
                  <c:v>12000</c:v>
                </c:pt>
                <c:pt idx="7">
                  <c:v>15000</c:v>
                </c:pt>
                <c:pt idx="8">
                  <c:v>18000</c:v>
                </c:pt>
                <c:pt idx="9">
                  <c:v>21000</c:v>
                </c:pt>
                <c:pt idx="10">
                  <c:v>24000</c:v>
                </c:pt>
                <c:pt idx="11">
                  <c:v>27000</c:v>
                </c:pt>
                <c:pt idx="12">
                  <c:v>30000</c:v>
                </c:pt>
                <c:pt idx="13">
                  <c:v>33000</c:v>
                </c:pt>
                <c:pt idx="14">
                  <c:v>36000</c:v>
                </c:pt>
                <c:pt idx="15">
                  <c:v>39000</c:v>
                </c:pt>
                <c:pt idx="16">
                  <c:v>42000</c:v>
                </c:pt>
                <c:pt idx="17">
                  <c:v>45000</c:v>
                </c:pt>
                <c:pt idx="18">
                  <c:v>48000</c:v>
                </c:pt>
                <c:pt idx="19">
                  <c:v>51000</c:v>
                </c:pt>
                <c:pt idx="20">
                  <c:v>54000</c:v>
                </c:pt>
              </c:numCache>
            </c:numRef>
          </c:xVal>
          <c:yVal>
            <c:numRef>
              <c:f>Active!$U$2:$U$22</c:f>
              <c:numCache>
                <c:formatCode>General</c:formatCode>
                <c:ptCount val="21"/>
                <c:pt idx="0">
                  <c:v>-3.1120163616993178E-2</c:v>
                </c:pt>
                <c:pt idx="1">
                  <c:v>-1.789254137593032E-2</c:v>
                </c:pt>
                <c:pt idx="2">
                  <c:v>-5.5100096147226874E-3</c:v>
                </c:pt>
                <c:pt idx="3">
                  <c:v>6.0274316666297269E-3</c:v>
                </c:pt>
                <c:pt idx="4">
                  <c:v>1.6719782468126922E-2</c:v>
                </c:pt>
                <c:pt idx="5">
                  <c:v>2.6567042789768895E-2</c:v>
                </c:pt>
                <c:pt idx="6">
                  <c:v>3.5569212631555651E-2</c:v>
                </c:pt>
                <c:pt idx="7">
                  <c:v>4.3726291993487182E-2</c:v>
                </c:pt>
                <c:pt idx="8">
                  <c:v>5.1038280875563488E-2</c:v>
                </c:pt>
                <c:pt idx="9">
                  <c:v>5.7505179277784577E-2</c:v>
                </c:pt>
                <c:pt idx="10">
                  <c:v>6.3126987200150447E-2</c:v>
                </c:pt>
                <c:pt idx="11">
                  <c:v>6.79037046426611E-2</c:v>
                </c:pt>
                <c:pt idx="12">
                  <c:v>7.1835331605316521E-2</c:v>
                </c:pt>
                <c:pt idx="13">
                  <c:v>7.4921868088116725E-2</c:v>
                </c:pt>
                <c:pt idx="14">
                  <c:v>7.716331409106171E-2</c:v>
                </c:pt>
                <c:pt idx="15">
                  <c:v>7.8559669614151478E-2</c:v>
                </c:pt>
                <c:pt idx="16">
                  <c:v>7.9110934657386014E-2</c:v>
                </c:pt>
                <c:pt idx="17">
                  <c:v>7.8817109220765347E-2</c:v>
                </c:pt>
                <c:pt idx="18">
                  <c:v>7.7678193304289447E-2</c:v>
                </c:pt>
                <c:pt idx="19">
                  <c:v>7.569418690795833E-2</c:v>
                </c:pt>
                <c:pt idx="20">
                  <c:v>7.2865090031771995E-2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EA4-41AC-A8B5-8CE960E81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880616"/>
        <c:axId val="1"/>
      </c:scatterChart>
      <c:valAx>
        <c:axId val="777880616"/>
        <c:scaling>
          <c:orientation val="minMax"/>
          <c:max val="55000"/>
          <c:min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656344562435"/>
              <c:y val="0.868903719352154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929663608562692E-2"/>
              <c:y val="0.384146981627296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7880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244664371082055"/>
          <c:y val="0.92073298764483702"/>
          <c:w val="0.89143859311164075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II Per - O-C Diagr.</a:t>
            </a:r>
          </a:p>
        </c:rich>
      </c:tx>
      <c:layout>
        <c:manualLayout>
          <c:xMode val="edge"/>
          <c:yMode val="edge"/>
          <c:x val="0.40428601424821897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4814859468012961"/>
          <c:w val="0.82571486168726405"/>
          <c:h val="0.6821008213397633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Active!$F$21:$F$974</c:f>
              <c:numCache>
                <c:formatCode>General</c:formatCode>
                <c:ptCount val="954"/>
                <c:pt idx="0">
                  <c:v>-3874</c:v>
                </c:pt>
                <c:pt idx="1">
                  <c:v>-2138</c:v>
                </c:pt>
                <c:pt idx="2">
                  <c:v>-2101</c:v>
                </c:pt>
                <c:pt idx="3">
                  <c:v>-2045</c:v>
                </c:pt>
                <c:pt idx="4">
                  <c:v>-1584</c:v>
                </c:pt>
                <c:pt idx="5">
                  <c:v>-1517</c:v>
                </c:pt>
                <c:pt idx="6">
                  <c:v>-1107</c:v>
                </c:pt>
                <c:pt idx="7">
                  <c:v>-388</c:v>
                </c:pt>
                <c:pt idx="8">
                  <c:v>0</c:v>
                </c:pt>
                <c:pt idx="9">
                  <c:v>0</c:v>
                </c:pt>
                <c:pt idx="10">
                  <c:v>1848</c:v>
                </c:pt>
                <c:pt idx="11">
                  <c:v>1850</c:v>
                </c:pt>
                <c:pt idx="12">
                  <c:v>9363</c:v>
                </c:pt>
                <c:pt idx="13">
                  <c:v>11751</c:v>
                </c:pt>
                <c:pt idx="14">
                  <c:v>12249</c:v>
                </c:pt>
                <c:pt idx="15">
                  <c:v>12310</c:v>
                </c:pt>
                <c:pt idx="16">
                  <c:v>12545</c:v>
                </c:pt>
                <c:pt idx="17">
                  <c:v>12981</c:v>
                </c:pt>
                <c:pt idx="18">
                  <c:v>12985</c:v>
                </c:pt>
                <c:pt idx="19">
                  <c:v>13039</c:v>
                </c:pt>
                <c:pt idx="20">
                  <c:v>13093</c:v>
                </c:pt>
                <c:pt idx="21">
                  <c:v>28198</c:v>
                </c:pt>
                <c:pt idx="22">
                  <c:v>41333</c:v>
                </c:pt>
                <c:pt idx="23">
                  <c:v>44342.5</c:v>
                </c:pt>
                <c:pt idx="24">
                  <c:v>44373.5</c:v>
                </c:pt>
                <c:pt idx="25">
                  <c:v>44413</c:v>
                </c:pt>
                <c:pt idx="26">
                  <c:v>44413.5</c:v>
                </c:pt>
                <c:pt idx="27">
                  <c:v>45153</c:v>
                </c:pt>
                <c:pt idx="28">
                  <c:v>45153</c:v>
                </c:pt>
                <c:pt idx="29">
                  <c:v>45153</c:v>
                </c:pt>
                <c:pt idx="30">
                  <c:v>45893</c:v>
                </c:pt>
                <c:pt idx="31">
                  <c:v>45893</c:v>
                </c:pt>
                <c:pt idx="32">
                  <c:v>45893</c:v>
                </c:pt>
                <c:pt idx="33">
                  <c:v>46462</c:v>
                </c:pt>
                <c:pt idx="34">
                  <c:v>46543</c:v>
                </c:pt>
                <c:pt idx="35">
                  <c:v>46543</c:v>
                </c:pt>
                <c:pt idx="36">
                  <c:v>46543</c:v>
                </c:pt>
                <c:pt idx="37">
                  <c:v>46575.5</c:v>
                </c:pt>
                <c:pt idx="38">
                  <c:v>46576</c:v>
                </c:pt>
                <c:pt idx="39">
                  <c:v>46762</c:v>
                </c:pt>
                <c:pt idx="40">
                  <c:v>47202</c:v>
                </c:pt>
                <c:pt idx="41">
                  <c:v>47387</c:v>
                </c:pt>
                <c:pt idx="42">
                  <c:v>48025</c:v>
                </c:pt>
                <c:pt idx="43">
                  <c:v>48078</c:v>
                </c:pt>
                <c:pt idx="44">
                  <c:v>48202</c:v>
                </c:pt>
                <c:pt idx="45">
                  <c:v>48202.5</c:v>
                </c:pt>
                <c:pt idx="46">
                  <c:v>48669</c:v>
                </c:pt>
                <c:pt idx="47">
                  <c:v>48715</c:v>
                </c:pt>
                <c:pt idx="48">
                  <c:v>49044.5</c:v>
                </c:pt>
                <c:pt idx="49">
                  <c:v>49548</c:v>
                </c:pt>
                <c:pt idx="50">
                  <c:v>49606.5</c:v>
                </c:pt>
                <c:pt idx="51">
                  <c:v>50534</c:v>
                </c:pt>
                <c:pt idx="52">
                  <c:v>51120.5</c:v>
                </c:pt>
                <c:pt idx="53">
                  <c:v>51999.5</c:v>
                </c:pt>
                <c:pt idx="54">
                  <c:v>52606.5</c:v>
                </c:pt>
                <c:pt idx="55">
                  <c:v>53375.5</c:v>
                </c:pt>
              </c:numCache>
            </c:numRef>
          </c:xVal>
          <c:yVal>
            <c:numRef>
              <c:f>Active!$H$21:$H$974</c:f>
              <c:numCache>
                <c:formatCode>General</c:formatCode>
                <c:ptCount val="954"/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CC-4E45-BF12-EFA8E5C2AD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Active!$D$21:$D$974</c:f>
                <c:numCache>
                  <c:formatCode>General</c:formatCode>
                  <c:ptCount val="954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  <c:pt idx="24">
                    <c:v>5.4000000000000003E-3</c:v>
                  </c:pt>
                  <c:pt idx="25">
                    <c:v>7.1999999999999998E-3</c:v>
                  </c:pt>
                  <c:pt idx="26">
                    <c:v>2.2000000000000001E-3</c:v>
                  </c:pt>
                  <c:pt idx="29">
                    <c:v>2.7000000000000001E-3</c:v>
                  </c:pt>
                  <c:pt idx="32">
                    <c:v>4.5999999999999999E-3</c:v>
                  </c:pt>
                  <c:pt idx="33">
                    <c:v>2.0000000000000001E-4</c:v>
                  </c:pt>
                  <c:pt idx="36">
                    <c:v>3.3999999999999998E-3</c:v>
                  </c:pt>
                  <c:pt idx="39">
                    <c:v>6.9999999999999999E-4</c:v>
                  </c:pt>
                  <c:pt idx="40">
                    <c:v>5.9999999999999995E-4</c:v>
                  </c:pt>
                  <c:pt idx="41">
                    <c:v>1.4E-3</c:v>
                  </c:pt>
                  <c:pt idx="42">
                    <c:v>4.0000000000000002E-4</c:v>
                  </c:pt>
                  <c:pt idx="43">
                    <c:v>2.0000000000000001E-4</c:v>
                  </c:pt>
                  <c:pt idx="44">
                    <c:v>8.9999999999999998E-4</c:v>
                  </c:pt>
                  <c:pt idx="45">
                    <c:v>3.5999999999999999E-3</c:v>
                  </c:pt>
                  <c:pt idx="47">
                    <c:v>1E-3</c:v>
                  </c:pt>
                  <c:pt idx="48">
                    <c:v>2.0000000000000001E-4</c:v>
                  </c:pt>
                  <c:pt idx="51">
                    <c:v>4.0000000000000002E-4</c:v>
                  </c:pt>
                  <c:pt idx="52">
                    <c:v>8.0000000000000004E-4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6.9999999999999999E-4</c:v>
                  </c:pt>
                </c:numCache>
              </c:numRef>
            </c:plus>
            <c:minus>
              <c:numRef>
                <c:f>Active!$D$21:$D$974</c:f>
                <c:numCache>
                  <c:formatCode>General</c:formatCode>
                  <c:ptCount val="954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  <c:pt idx="24">
                    <c:v>5.4000000000000003E-3</c:v>
                  </c:pt>
                  <c:pt idx="25">
                    <c:v>7.1999999999999998E-3</c:v>
                  </c:pt>
                  <c:pt idx="26">
                    <c:v>2.2000000000000001E-3</c:v>
                  </c:pt>
                  <c:pt idx="29">
                    <c:v>2.7000000000000001E-3</c:v>
                  </c:pt>
                  <c:pt idx="32">
                    <c:v>4.5999999999999999E-3</c:v>
                  </c:pt>
                  <c:pt idx="33">
                    <c:v>2.0000000000000001E-4</c:v>
                  </c:pt>
                  <c:pt idx="36">
                    <c:v>3.3999999999999998E-3</c:v>
                  </c:pt>
                  <c:pt idx="39">
                    <c:v>6.9999999999999999E-4</c:v>
                  </c:pt>
                  <c:pt idx="40">
                    <c:v>5.9999999999999995E-4</c:v>
                  </c:pt>
                  <c:pt idx="41">
                    <c:v>1.4E-3</c:v>
                  </c:pt>
                  <c:pt idx="42">
                    <c:v>4.0000000000000002E-4</c:v>
                  </c:pt>
                  <c:pt idx="43">
                    <c:v>2.0000000000000001E-4</c:v>
                  </c:pt>
                  <c:pt idx="44">
                    <c:v>8.9999999999999998E-4</c:v>
                  </c:pt>
                  <c:pt idx="45">
                    <c:v>3.5999999999999999E-3</c:v>
                  </c:pt>
                  <c:pt idx="47">
                    <c:v>1E-3</c:v>
                  </c:pt>
                  <c:pt idx="48">
                    <c:v>2.0000000000000001E-4</c:v>
                  </c:pt>
                  <c:pt idx="51">
                    <c:v>4.0000000000000002E-4</c:v>
                  </c:pt>
                  <c:pt idx="52">
                    <c:v>8.0000000000000004E-4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Active!$F$21:$F$974</c:f>
              <c:numCache>
                <c:formatCode>General</c:formatCode>
                <c:ptCount val="954"/>
                <c:pt idx="0">
                  <c:v>-3874</c:v>
                </c:pt>
                <c:pt idx="1">
                  <c:v>-2138</c:v>
                </c:pt>
                <c:pt idx="2">
                  <c:v>-2101</c:v>
                </c:pt>
                <c:pt idx="3">
                  <c:v>-2045</c:v>
                </c:pt>
                <c:pt idx="4">
                  <c:v>-1584</c:v>
                </c:pt>
                <c:pt idx="5">
                  <c:v>-1517</c:v>
                </c:pt>
                <c:pt idx="6">
                  <c:v>-1107</c:v>
                </c:pt>
                <c:pt idx="7">
                  <c:v>-388</c:v>
                </c:pt>
                <c:pt idx="8">
                  <c:v>0</c:v>
                </c:pt>
                <c:pt idx="9">
                  <c:v>0</c:v>
                </c:pt>
                <c:pt idx="10">
                  <c:v>1848</c:v>
                </c:pt>
                <c:pt idx="11">
                  <c:v>1850</c:v>
                </c:pt>
                <c:pt idx="12">
                  <c:v>9363</c:v>
                </c:pt>
                <c:pt idx="13">
                  <c:v>11751</c:v>
                </c:pt>
                <c:pt idx="14">
                  <c:v>12249</c:v>
                </c:pt>
                <c:pt idx="15">
                  <c:v>12310</c:v>
                </c:pt>
                <c:pt idx="16">
                  <c:v>12545</c:v>
                </c:pt>
                <c:pt idx="17">
                  <c:v>12981</c:v>
                </c:pt>
                <c:pt idx="18">
                  <c:v>12985</c:v>
                </c:pt>
                <c:pt idx="19">
                  <c:v>13039</c:v>
                </c:pt>
                <c:pt idx="20">
                  <c:v>13093</c:v>
                </c:pt>
                <c:pt idx="21">
                  <c:v>28198</c:v>
                </c:pt>
                <c:pt idx="22">
                  <c:v>41333</c:v>
                </c:pt>
                <c:pt idx="23">
                  <c:v>44342.5</c:v>
                </c:pt>
                <c:pt idx="24">
                  <c:v>44373.5</c:v>
                </c:pt>
                <c:pt idx="25">
                  <c:v>44413</c:v>
                </c:pt>
                <c:pt idx="26">
                  <c:v>44413.5</c:v>
                </c:pt>
                <c:pt idx="27">
                  <c:v>45153</c:v>
                </c:pt>
                <c:pt idx="28">
                  <c:v>45153</c:v>
                </c:pt>
                <c:pt idx="29">
                  <c:v>45153</c:v>
                </c:pt>
                <c:pt idx="30">
                  <c:v>45893</c:v>
                </c:pt>
                <c:pt idx="31">
                  <c:v>45893</c:v>
                </c:pt>
                <c:pt idx="32">
                  <c:v>45893</c:v>
                </c:pt>
                <c:pt idx="33">
                  <c:v>46462</c:v>
                </c:pt>
                <c:pt idx="34">
                  <c:v>46543</c:v>
                </c:pt>
                <c:pt idx="35">
                  <c:v>46543</c:v>
                </c:pt>
                <c:pt idx="36">
                  <c:v>46543</c:v>
                </c:pt>
                <c:pt idx="37">
                  <c:v>46575.5</c:v>
                </c:pt>
                <c:pt idx="38">
                  <c:v>46576</c:v>
                </c:pt>
                <c:pt idx="39">
                  <c:v>46762</c:v>
                </c:pt>
                <c:pt idx="40">
                  <c:v>47202</c:v>
                </c:pt>
                <c:pt idx="41">
                  <c:v>47387</c:v>
                </c:pt>
                <c:pt idx="42">
                  <c:v>48025</c:v>
                </c:pt>
                <c:pt idx="43">
                  <c:v>48078</c:v>
                </c:pt>
                <c:pt idx="44">
                  <c:v>48202</c:v>
                </c:pt>
                <c:pt idx="45">
                  <c:v>48202.5</c:v>
                </c:pt>
                <c:pt idx="46">
                  <c:v>48669</c:v>
                </c:pt>
                <c:pt idx="47">
                  <c:v>48715</c:v>
                </c:pt>
                <c:pt idx="48">
                  <c:v>49044.5</c:v>
                </c:pt>
                <c:pt idx="49">
                  <c:v>49548</c:v>
                </c:pt>
                <c:pt idx="50">
                  <c:v>49606.5</c:v>
                </c:pt>
                <c:pt idx="51">
                  <c:v>50534</c:v>
                </c:pt>
                <c:pt idx="52">
                  <c:v>51120.5</c:v>
                </c:pt>
                <c:pt idx="53">
                  <c:v>51999.5</c:v>
                </c:pt>
                <c:pt idx="54">
                  <c:v>52606.5</c:v>
                </c:pt>
                <c:pt idx="55">
                  <c:v>53375.5</c:v>
                </c:pt>
              </c:numCache>
            </c:numRef>
          </c:xVal>
          <c:yVal>
            <c:numRef>
              <c:f>Active!$I$21:$I$974</c:f>
              <c:numCache>
                <c:formatCode>General</c:formatCode>
                <c:ptCount val="954"/>
                <c:pt idx="0">
                  <c:v>-3.0553618285921402E-2</c:v>
                </c:pt>
                <c:pt idx="1">
                  <c:v>-2.1190923049289268E-2</c:v>
                </c:pt>
                <c:pt idx="2">
                  <c:v>-1.7684344868030166E-2</c:v>
                </c:pt>
                <c:pt idx="3">
                  <c:v>-8.3500643777369987E-3</c:v>
                </c:pt>
                <c:pt idx="4">
                  <c:v>-2.8741076755977701E-2</c:v>
                </c:pt>
                <c:pt idx="5">
                  <c:v>4.7230294541805051E-2</c:v>
                </c:pt>
                <c:pt idx="6">
                  <c:v>-7.5086614378960803E-4</c:v>
                </c:pt>
                <c:pt idx="7">
                  <c:v>-5.7744657689909218E-2</c:v>
                </c:pt>
                <c:pt idx="9">
                  <c:v>3.0000000006111804E-3</c:v>
                </c:pt>
                <c:pt idx="10">
                  <c:v>-1.4968743780627847E-2</c:v>
                </c:pt>
                <c:pt idx="11">
                  <c:v>1.5328909095842391E-2</c:v>
                </c:pt>
                <c:pt idx="12">
                  <c:v>3.046193289628718E-2</c:v>
                </c:pt>
                <c:pt idx="13">
                  <c:v>3.6859465282759629E-2</c:v>
                </c:pt>
                <c:pt idx="14">
                  <c:v>3.8975031086010858E-2</c:v>
                </c:pt>
                <c:pt idx="15">
                  <c:v>3.9053443761076778E-2</c:v>
                </c:pt>
                <c:pt idx="16">
                  <c:v>3.9027656537655275E-2</c:v>
                </c:pt>
                <c:pt idx="17">
                  <c:v>1.191598322475329E-2</c:v>
                </c:pt>
                <c:pt idx="18">
                  <c:v>5.251128897361923E-2</c:v>
                </c:pt>
                <c:pt idx="19">
                  <c:v>4.054791659291368E-2</c:v>
                </c:pt>
                <c:pt idx="20">
                  <c:v>2.8584544204932172E-2</c:v>
                </c:pt>
                <c:pt idx="21">
                  <c:v>7.8607880357594695E-2</c:v>
                </c:pt>
                <c:pt idx="37">
                  <c:v>7.9765732727537397E-2</c:v>
                </c:pt>
                <c:pt idx="38">
                  <c:v>7.9240145940275397E-2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CC-4E45-BF12-EFA8E5C2AD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Active!$F$21:$F$974</c:f>
              <c:numCache>
                <c:formatCode>General</c:formatCode>
                <c:ptCount val="954"/>
                <c:pt idx="0">
                  <c:v>-3874</c:v>
                </c:pt>
                <c:pt idx="1">
                  <c:v>-2138</c:v>
                </c:pt>
                <c:pt idx="2">
                  <c:v>-2101</c:v>
                </c:pt>
                <c:pt idx="3">
                  <c:v>-2045</c:v>
                </c:pt>
                <c:pt idx="4">
                  <c:v>-1584</c:v>
                </c:pt>
                <c:pt idx="5">
                  <c:v>-1517</c:v>
                </c:pt>
                <c:pt idx="6">
                  <c:v>-1107</c:v>
                </c:pt>
                <c:pt idx="7">
                  <c:v>-388</c:v>
                </c:pt>
                <c:pt idx="8">
                  <c:v>0</c:v>
                </c:pt>
                <c:pt idx="9">
                  <c:v>0</c:v>
                </c:pt>
                <c:pt idx="10">
                  <c:v>1848</c:v>
                </c:pt>
                <c:pt idx="11">
                  <c:v>1850</c:v>
                </c:pt>
                <c:pt idx="12">
                  <c:v>9363</c:v>
                </c:pt>
                <c:pt idx="13">
                  <c:v>11751</c:v>
                </c:pt>
                <c:pt idx="14">
                  <c:v>12249</c:v>
                </c:pt>
                <c:pt idx="15">
                  <c:v>12310</c:v>
                </c:pt>
                <c:pt idx="16">
                  <c:v>12545</c:v>
                </c:pt>
                <c:pt idx="17">
                  <c:v>12981</c:v>
                </c:pt>
                <c:pt idx="18">
                  <c:v>12985</c:v>
                </c:pt>
                <c:pt idx="19">
                  <c:v>13039</c:v>
                </c:pt>
                <c:pt idx="20">
                  <c:v>13093</c:v>
                </c:pt>
                <c:pt idx="21">
                  <c:v>28198</c:v>
                </c:pt>
                <c:pt idx="22">
                  <c:v>41333</c:v>
                </c:pt>
                <c:pt idx="23">
                  <c:v>44342.5</c:v>
                </c:pt>
                <c:pt idx="24">
                  <c:v>44373.5</c:v>
                </c:pt>
                <c:pt idx="25">
                  <c:v>44413</c:v>
                </c:pt>
                <c:pt idx="26">
                  <c:v>44413.5</c:v>
                </c:pt>
                <c:pt idx="27">
                  <c:v>45153</c:v>
                </c:pt>
                <c:pt idx="28">
                  <c:v>45153</c:v>
                </c:pt>
                <c:pt idx="29">
                  <c:v>45153</c:v>
                </c:pt>
                <c:pt idx="30">
                  <c:v>45893</c:v>
                </c:pt>
                <c:pt idx="31">
                  <c:v>45893</c:v>
                </c:pt>
                <c:pt idx="32">
                  <c:v>45893</c:v>
                </c:pt>
                <c:pt idx="33">
                  <c:v>46462</c:v>
                </c:pt>
                <c:pt idx="34">
                  <c:v>46543</c:v>
                </c:pt>
                <c:pt idx="35">
                  <c:v>46543</c:v>
                </c:pt>
                <c:pt idx="36">
                  <c:v>46543</c:v>
                </c:pt>
                <c:pt idx="37">
                  <c:v>46575.5</c:v>
                </c:pt>
                <c:pt idx="38">
                  <c:v>46576</c:v>
                </c:pt>
                <c:pt idx="39">
                  <c:v>46762</c:v>
                </c:pt>
                <c:pt idx="40">
                  <c:v>47202</c:v>
                </c:pt>
                <c:pt idx="41">
                  <c:v>47387</c:v>
                </c:pt>
                <c:pt idx="42">
                  <c:v>48025</c:v>
                </c:pt>
                <c:pt idx="43">
                  <c:v>48078</c:v>
                </c:pt>
                <c:pt idx="44">
                  <c:v>48202</c:v>
                </c:pt>
                <c:pt idx="45">
                  <c:v>48202.5</c:v>
                </c:pt>
                <c:pt idx="46">
                  <c:v>48669</c:v>
                </c:pt>
                <c:pt idx="47">
                  <c:v>48715</c:v>
                </c:pt>
                <c:pt idx="48">
                  <c:v>49044.5</c:v>
                </c:pt>
                <c:pt idx="49">
                  <c:v>49548</c:v>
                </c:pt>
                <c:pt idx="50">
                  <c:v>49606.5</c:v>
                </c:pt>
                <c:pt idx="51">
                  <c:v>50534</c:v>
                </c:pt>
                <c:pt idx="52">
                  <c:v>51120.5</c:v>
                </c:pt>
                <c:pt idx="53">
                  <c:v>51999.5</c:v>
                </c:pt>
                <c:pt idx="54">
                  <c:v>52606.5</c:v>
                </c:pt>
                <c:pt idx="55">
                  <c:v>53375.5</c:v>
                </c:pt>
              </c:numCache>
            </c:numRef>
          </c:xVal>
          <c:yVal>
            <c:numRef>
              <c:f>Active!$J$21:$J$974</c:f>
              <c:numCache>
                <c:formatCode>General</c:formatCode>
                <c:ptCount val="954"/>
                <c:pt idx="27">
                  <c:v>7.9960125600337051E-2</c:v>
                </c:pt>
                <c:pt idx="28">
                  <c:v>7.9960125600337051E-2</c:v>
                </c:pt>
                <c:pt idx="29">
                  <c:v>7.9960125600337051E-2</c:v>
                </c:pt>
                <c:pt idx="30">
                  <c:v>7.7691689235507511E-2</c:v>
                </c:pt>
                <c:pt idx="31">
                  <c:v>7.7691689235507511E-2</c:v>
                </c:pt>
                <c:pt idx="32">
                  <c:v>7.7691689235507511E-2</c:v>
                </c:pt>
                <c:pt idx="33">
                  <c:v>8.0973932090273593E-2</c:v>
                </c:pt>
                <c:pt idx="34">
                  <c:v>7.9428873519646004E-2</c:v>
                </c:pt>
                <c:pt idx="35">
                  <c:v>7.9428873519646004E-2</c:v>
                </c:pt>
                <c:pt idx="36">
                  <c:v>7.9428873519646004E-2</c:v>
                </c:pt>
                <c:pt idx="39">
                  <c:v>7.6621863292530179E-2</c:v>
                </c:pt>
                <c:pt idx="40">
                  <c:v>7.6005495728168171E-2</c:v>
                </c:pt>
                <c:pt idx="41">
                  <c:v>7.8238386638986412E-2</c:v>
                </c:pt>
                <c:pt idx="42">
                  <c:v>7.7289653658226598E-2</c:v>
                </c:pt>
                <c:pt idx="43">
                  <c:v>7.6877454841451254E-2</c:v>
                </c:pt>
                <c:pt idx="44">
                  <c:v>7.6731933077098802E-2</c:v>
                </c:pt>
                <c:pt idx="46">
                  <c:v>7.8933879318356048E-2</c:v>
                </c:pt>
                <c:pt idx="47">
                  <c:v>7.6479895433294587E-2</c:v>
                </c:pt>
                <c:pt idx="48">
                  <c:v>7.8518206544686109E-2</c:v>
                </c:pt>
                <c:pt idx="49">
                  <c:v>7.6252317747275811E-2</c:v>
                </c:pt>
                <c:pt idx="50">
                  <c:v>7.6658664329443127E-2</c:v>
                </c:pt>
                <c:pt idx="51">
                  <c:v>7.659518497530371E-2</c:v>
                </c:pt>
                <c:pt idx="52">
                  <c:v>7.1981890476308763E-2</c:v>
                </c:pt>
                <c:pt idx="53">
                  <c:v>7.67003289074637E-2</c:v>
                </c:pt>
                <c:pt idx="54">
                  <c:v>7.3337976376933511E-2</c:v>
                </c:pt>
                <c:pt idx="55">
                  <c:v>7.0885506698687095E-2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CC-4E45-BF12-EFA8E5C2AD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Active!$D$21:$D$70</c:f>
                <c:numCache>
                  <c:formatCode>General</c:formatCode>
                  <c:ptCount val="50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  <c:pt idx="24">
                    <c:v>5.4000000000000003E-3</c:v>
                  </c:pt>
                  <c:pt idx="25">
                    <c:v>7.1999999999999998E-3</c:v>
                  </c:pt>
                  <c:pt idx="26">
                    <c:v>2.2000000000000001E-3</c:v>
                  </c:pt>
                  <c:pt idx="29">
                    <c:v>2.7000000000000001E-3</c:v>
                  </c:pt>
                  <c:pt idx="32">
                    <c:v>4.5999999999999999E-3</c:v>
                  </c:pt>
                  <c:pt idx="33">
                    <c:v>2.0000000000000001E-4</c:v>
                  </c:pt>
                  <c:pt idx="36">
                    <c:v>3.3999999999999998E-3</c:v>
                  </c:pt>
                  <c:pt idx="39">
                    <c:v>6.9999999999999999E-4</c:v>
                  </c:pt>
                  <c:pt idx="40">
                    <c:v>5.9999999999999995E-4</c:v>
                  </c:pt>
                  <c:pt idx="41">
                    <c:v>1.4E-3</c:v>
                  </c:pt>
                  <c:pt idx="42">
                    <c:v>4.0000000000000002E-4</c:v>
                  </c:pt>
                  <c:pt idx="43">
                    <c:v>2.0000000000000001E-4</c:v>
                  </c:pt>
                  <c:pt idx="44">
                    <c:v>8.9999999999999998E-4</c:v>
                  </c:pt>
                  <c:pt idx="45">
                    <c:v>3.5999999999999999E-3</c:v>
                  </c:pt>
                  <c:pt idx="47">
                    <c:v>1E-3</c:v>
                  </c:pt>
                  <c:pt idx="48">
                    <c:v>2.0000000000000001E-4</c:v>
                  </c:pt>
                </c:numCache>
              </c:numRef>
            </c:plus>
            <c:minus>
              <c:numRef>
                <c:f>Active!$D$21:$D$70</c:f>
                <c:numCache>
                  <c:formatCode>General</c:formatCode>
                  <c:ptCount val="50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  <c:pt idx="24">
                    <c:v>5.4000000000000003E-3</c:v>
                  </c:pt>
                  <c:pt idx="25">
                    <c:v>7.1999999999999998E-3</c:v>
                  </c:pt>
                  <c:pt idx="26">
                    <c:v>2.2000000000000001E-3</c:v>
                  </c:pt>
                  <c:pt idx="29">
                    <c:v>2.7000000000000001E-3</c:v>
                  </c:pt>
                  <c:pt idx="32">
                    <c:v>4.5999999999999999E-3</c:v>
                  </c:pt>
                  <c:pt idx="33">
                    <c:v>2.0000000000000001E-4</c:v>
                  </c:pt>
                  <c:pt idx="36">
                    <c:v>3.3999999999999998E-3</c:v>
                  </c:pt>
                  <c:pt idx="39">
                    <c:v>6.9999999999999999E-4</c:v>
                  </c:pt>
                  <c:pt idx="40">
                    <c:v>5.9999999999999995E-4</c:v>
                  </c:pt>
                  <c:pt idx="41">
                    <c:v>1.4E-3</c:v>
                  </c:pt>
                  <c:pt idx="42">
                    <c:v>4.0000000000000002E-4</c:v>
                  </c:pt>
                  <c:pt idx="43">
                    <c:v>2.0000000000000001E-4</c:v>
                  </c:pt>
                  <c:pt idx="44">
                    <c:v>8.9999999999999998E-4</c:v>
                  </c:pt>
                  <c:pt idx="45">
                    <c:v>3.5999999999999999E-3</c:v>
                  </c:pt>
                  <c:pt idx="47">
                    <c:v>1E-3</c:v>
                  </c:pt>
                  <c:pt idx="4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Active!$F$21:$F$974</c:f>
              <c:numCache>
                <c:formatCode>General</c:formatCode>
                <c:ptCount val="954"/>
                <c:pt idx="0">
                  <c:v>-3874</c:v>
                </c:pt>
                <c:pt idx="1">
                  <c:v>-2138</c:v>
                </c:pt>
                <c:pt idx="2">
                  <c:v>-2101</c:v>
                </c:pt>
                <c:pt idx="3">
                  <c:v>-2045</c:v>
                </c:pt>
                <c:pt idx="4">
                  <c:v>-1584</c:v>
                </c:pt>
                <c:pt idx="5">
                  <c:v>-1517</c:v>
                </c:pt>
                <c:pt idx="6">
                  <c:v>-1107</c:v>
                </c:pt>
                <c:pt idx="7">
                  <c:v>-388</c:v>
                </c:pt>
                <c:pt idx="8">
                  <c:v>0</c:v>
                </c:pt>
                <c:pt idx="9">
                  <c:v>0</c:v>
                </c:pt>
                <c:pt idx="10">
                  <c:v>1848</c:v>
                </c:pt>
                <c:pt idx="11">
                  <c:v>1850</c:v>
                </c:pt>
                <c:pt idx="12">
                  <c:v>9363</c:v>
                </c:pt>
                <c:pt idx="13">
                  <c:v>11751</c:v>
                </c:pt>
                <c:pt idx="14">
                  <c:v>12249</c:v>
                </c:pt>
                <c:pt idx="15">
                  <c:v>12310</c:v>
                </c:pt>
                <c:pt idx="16">
                  <c:v>12545</c:v>
                </c:pt>
                <c:pt idx="17">
                  <c:v>12981</c:v>
                </c:pt>
                <c:pt idx="18">
                  <c:v>12985</c:v>
                </c:pt>
                <c:pt idx="19">
                  <c:v>13039</c:v>
                </c:pt>
                <c:pt idx="20">
                  <c:v>13093</c:v>
                </c:pt>
                <c:pt idx="21">
                  <c:v>28198</c:v>
                </c:pt>
                <c:pt idx="22">
                  <c:v>41333</c:v>
                </c:pt>
                <c:pt idx="23">
                  <c:v>44342.5</c:v>
                </c:pt>
                <c:pt idx="24">
                  <c:v>44373.5</c:v>
                </c:pt>
                <c:pt idx="25">
                  <c:v>44413</c:v>
                </c:pt>
                <c:pt idx="26">
                  <c:v>44413.5</c:v>
                </c:pt>
                <c:pt idx="27">
                  <c:v>45153</c:v>
                </c:pt>
                <c:pt idx="28">
                  <c:v>45153</c:v>
                </c:pt>
                <c:pt idx="29">
                  <c:v>45153</c:v>
                </c:pt>
                <c:pt idx="30">
                  <c:v>45893</c:v>
                </c:pt>
                <c:pt idx="31">
                  <c:v>45893</c:v>
                </c:pt>
                <c:pt idx="32">
                  <c:v>45893</c:v>
                </c:pt>
                <c:pt idx="33">
                  <c:v>46462</c:v>
                </c:pt>
                <c:pt idx="34">
                  <c:v>46543</c:v>
                </c:pt>
                <c:pt idx="35">
                  <c:v>46543</c:v>
                </c:pt>
                <c:pt idx="36">
                  <c:v>46543</c:v>
                </c:pt>
                <c:pt idx="37">
                  <c:v>46575.5</c:v>
                </c:pt>
                <c:pt idx="38">
                  <c:v>46576</c:v>
                </c:pt>
                <c:pt idx="39">
                  <c:v>46762</c:v>
                </c:pt>
                <c:pt idx="40">
                  <c:v>47202</c:v>
                </c:pt>
                <c:pt idx="41">
                  <c:v>47387</c:v>
                </c:pt>
                <c:pt idx="42">
                  <c:v>48025</c:v>
                </c:pt>
                <c:pt idx="43">
                  <c:v>48078</c:v>
                </c:pt>
                <c:pt idx="44">
                  <c:v>48202</c:v>
                </c:pt>
                <c:pt idx="45">
                  <c:v>48202.5</c:v>
                </c:pt>
                <c:pt idx="46">
                  <c:v>48669</c:v>
                </c:pt>
                <c:pt idx="47">
                  <c:v>48715</c:v>
                </c:pt>
                <c:pt idx="48">
                  <c:v>49044.5</c:v>
                </c:pt>
                <c:pt idx="49">
                  <c:v>49548</c:v>
                </c:pt>
                <c:pt idx="50">
                  <c:v>49606.5</c:v>
                </c:pt>
                <c:pt idx="51">
                  <c:v>50534</c:v>
                </c:pt>
                <c:pt idx="52">
                  <c:v>51120.5</c:v>
                </c:pt>
                <c:pt idx="53">
                  <c:v>51999.5</c:v>
                </c:pt>
                <c:pt idx="54">
                  <c:v>52606.5</c:v>
                </c:pt>
                <c:pt idx="55">
                  <c:v>53375.5</c:v>
                </c:pt>
              </c:numCache>
            </c:numRef>
          </c:xVal>
          <c:yVal>
            <c:numRef>
              <c:f>Active!$K$21:$K$974</c:f>
              <c:numCache>
                <c:formatCode>General</c:formatCode>
                <c:ptCount val="954"/>
                <c:pt idx="22">
                  <c:v>7.6943134925386403E-2</c:v>
                </c:pt>
                <c:pt idx="24">
                  <c:v>7.844991768070031E-2</c:v>
                </c:pt>
                <c:pt idx="25">
                  <c:v>7.8328561961825471E-2</c:v>
                </c:pt>
                <c:pt idx="26">
                  <c:v>7.6302975183352828E-2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CC-4E45-BF12-EFA8E5C2AD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Active!$D$21:$D$70</c:f>
                <c:numCache>
                  <c:formatCode>General</c:formatCode>
                  <c:ptCount val="50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  <c:pt idx="24">
                    <c:v>5.4000000000000003E-3</c:v>
                  </c:pt>
                  <c:pt idx="25">
                    <c:v>7.1999999999999998E-3</c:v>
                  </c:pt>
                  <c:pt idx="26">
                    <c:v>2.2000000000000001E-3</c:v>
                  </c:pt>
                  <c:pt idx="29">
                    <c:v>2.7000000000000001E-3</c:v>
                  </c:pt>
                  <c:pt idx="32">
                    <c:v>4.5999999999999999E-3</c:v>
                  </c:pt>
                  <c:pt idx="33">
                    <c:v>2.0000000000000001E-4</c:v>
                  </c:pt>
                  <c:pt idx="36">
                    <c:v>3.3999999999999998E-3</c:v>
                  </c:pt>
                  <c:pt idx="39">
                    <c:v>6.9999999999999999E-4</c:v>
                  </c:pt>
                  <c:pt idx="40">
                    <c:v>5.9999999999999995E-4</c:v>
                  </c:pt>
                  <c:pt idx="41">
                    <c:v>1.4E-3</c:v>
                  </c:pt>
                  <c:pt idx="42">
                    <c:v>4.0000000000000002E-4</c:v>
                  </c:pt>
                  <c:pt idx="43">
                    <c:v>2.0000000000000001E-4</c:v>
                  </c:pt>
                  <c:pt idx="44">
                    <c:v>8.9999999999999998E-4</c:v>
                  </c:pt>
                  <c:pt idx="45">
                    <c:v>3.5999999999999999E-3</c:v>
                  </c:pt>
                  <c:pt idx="47">
                    <c:v>1E-3</c:v>
                  </c:pt>
                  <c:pt idx="48">
                    <c:v>2.0000000000000001E-4</c:v>
                  </c:pt>
                </c:numCache>
              </c:numRef>
            </c:plus>
            <c:minus>
              <c:numRef>
                <c:f>Active!$D$21:$D$70</c:f>
                <c:numCache>
                  <c:formatCode>General</c:formatCode>
                  <c:ptCount val="50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  <c:pt idx="24">
                    <c:v>5.4000000000000003E-3</c:v>
                  </c:pt>
                  <c:pt idx="25">
                    <c:v>7.1999999999999998E-3</c:v>
                  </c:pt>
                  <c:pt idx="26">
                    <c:v>2.2000000000000001E-3</c:v>
                  </c:pt>
                  <c:pt idx="29">
                    <c:v>2.7000000000000001E-3</c:v>
                  </c:pt>
                  <c:pt idx="32">
                    <c:v>4.5999999999999999E-3</c:v>
                  </c:pt>
                  <c:pt idx="33">
                    <c:v>2.0000000000000001E-4</c:v>
                  </c:pt>
                  <c:pt idx="36">
                    <c:v>3.3999999999999998E-3</c:v>
                  </c:pt>
                  <c:pt idx="39">
                    <c:v>6.9999999999999999E-4</c:v>
                  </c:pt>
                  <c:pt idx="40">
                    <c:v>5.9999999999999995E-4</c:v>
                  </c:pt>
                  <c:pt idx="41">
                    <c:v>1.4E-3</c:v>
                  </c:pt>
                  <c:pt idx="42">
                    <c:v>4.0000000000000002E-4</c:v>
                  </c:pt>
                  <c:pt idx="43">
                    <c:v>2.0000000000000001E-4</c:v>
                  </c:pt>
                  <c:pt idx="44">
                    <c:v>8.9999999999999998E-4</c:v>
                  </c:pt>
                  <c:pt idx="45">
                    <c:v>3.5999999999999999E-3</c:v>
                  </c:pt>
                  <c:pt idx="47">
                    <c:v>1E-3</c:v>
                  </c:pt>
                  <c:pt idx="4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Active!$F$21:$F$974</c:f>
              <c:numCache>
                <c:formatCode>General</c:formatCode>
                <c:ptCount val="954"/>
                <c:pt idx="0">
                  <c:v>-3874</c:v>
                </c:pt>
                <c:pt idx="1">
                  <c:v>-2138</c:v>
                </c:pt>
                <c:pt idx="2">
                  <c:v>-2101</c:v>
                </c:pt>
                <c:pt idx="3">
                  <c:v>-2045</c:v>
                </c:pt>
                <c:pt idx="4">
                  <c:v>-1584</c:v>
                </c:pt>
                <c:pt idx="5">
                  <c:v>-1517</c:v>
                </c:pt>
                <c:pt idx="6">
                  <c:v>-1107</c:v>
                </c:pt>
                <c:pt idx="7">
                  <c:v>-388</c:v>
                </c:pt>
                <c:pt idx="8">
                  <c:v>0</c:v>
                </c:pt>
                <c:pt idx="9">
                  <c:v>0</c:v>
                </c:pt>
                <c:pt idx="10">
                  <c:v>1848</c:v>
                </c:pt>
                <c:pt idx="11">
                  <c:v>1850</c:v>
                </c:pt>
                <c:pt idx="12">
                  <c:v>9363</c:v>
                </c:pt>
                <c:pt idx="13">
                  <c:v>11751</c:v>
                </c:pt>
                <c:pt idx="14">
                  <c:v>12249</c:v>
                </c:pt>
                <c:pt idx="15">
                  <c:v>12310</c:v>
                </c:pt>
                <c:pt idx="16">
                  <c:v>12545</c:v>
                </c:pt>
                <c:pt idx="17">
                  <c:v>12981</c:v>
                </c:pt>
                <c:pt idx="18">
                  <c:v>12985</c:v>
                </c:pt>
                <c:pt idx="19">
                  <c:v>13039</c:v>
                </c:pt>
                <c:pt idx="20">
                  <c:v>13093</c:v>
                </c:pt>
                <c:pt idx="21">
                  <c:v>28198</c:v>
                </c:pt>
                <c:pt idx="22">
                  <c:v>41333</c:v>
                </c:pt>
                <c:pt idx="23">
                  <c:v>44342.5</c:v>
                </c:pt>
                <c:pt idx="24">
                  <c:v>44373.5</c:v>
                </c:pt>
                <c:pt idx="25">
                  <c:v>44413</c:v>
                </c:pt>
                <c:pt idx="26">
                  <c:v>44413.5</c:v>
                </c:pt>
                <c:pt idx="27">
                  <c:v>45153</c:v>
                </c:pt>
                <c:pt idx="28">
                  <c:v>45153</c:v>
                </c:pt>
                <c:pt idx="29">
                  <c:v>45153</c:v>
                </c:pt>
                <c:pt idx="30">
                  <c:v>45893</c:v>
                </c:pt>
                <c:pt idx="31">
                  <c:v>45893</c:v>
                </c:pt>
                <c:pt idx="32">
                  <c:v>45893</c:v>
                </c:pt>
                <c:pt idx="33">
                  <c:v>46462</c:v>
                </c:pt>
                <c:pt idx="34">
                  <c:v>46543</c:v>
                </c:pt>
                <c:pt idx="35">
                  <c:v>46543</c:v>
                </c:pt>
                <c:pt idx="36">
                  <c:v>46543</c:v>
                </c:pt>
                <c:pt idx="37">
                  <c:v>46575.5</c:v>
                </c:pt>
                <c:pt idx="38">
                  <c:v>46576</c:v>
                </c:pt>
                <c:pt idx="39">
                  <c:v>46762</c:v>
                </c:pt>
                <c:pt idx="40">
                  <c:v>47202</c:v>
                </c:pt>
                <c:pt idx="41">
                  <c:v>47387</c:v>
                </c:pt>
                <c:pt idx="42">
                  <c:v>48025</c:v>
                </c:pt>
                <c:pt idx="43">
                  <c:v>48078</c:v>
                </c:pt>
                <c:pt idx="44">
                  <c:v>48202</c:v>
                </c:pt>
                <c:pt idx="45">
                  <c:v>48202.5</c:v>
                </c:pt>
                <c:pt idx="46">
                  <c:v>48669</c:v>
                </c:pt>
                <c:pt idx="47">
                  <c:v>48715</c:v>
                </c:pt>
                <c:pt idx="48">
                  <c:v>49044.5</c:v>
                </c:pt>
                <c:pt idx="49">
                  <c:v>49548</c:v>
                </c:pt>
                <c:pt idx="50">
                  <c:v>49606.5</c:v>
                </c:pt>
                <c:pt idx="51">
                  <c:v>50534</c:v>
                </c:pt>
                <c:pt idx="52">
                  <c:v>51120.5</c:v>
                </c:pt>
                <c:pt idx="53">
                  <c:v>51999.5</c:v>
                </c:pt>
                <c:pt idx="54">
                  <c:v>52606.5</c:v>
                </c:pt>
                <c:pt idx="55">
                  <c:v>53375.5</c:v>
                </c:pt>
              </c:numCache>
            </c:numRef>
          </c:xVal>
          <c:yVal>
            <c:numRef>
              <c:f>Active!$L$21:$L$974</c:f>
              <c:numCache>
                <c:formatCode>General</c:formatCode>
                <c:ptCount val="9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CC-4E45-BF12-EFA8E5C2AD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Active!$D$21:$D$70</c:f>
                <c:numCache>
                  <c:formatCode>General</c:formatCode>
                  <c:ptCount val="50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  <c:pt idx="24">
                    <c:v>5.4000000000000003E-3</c:v>
                  </c:pt>
                  <c:pt idx="25">
                    <c:v>7.1999999999999998E-3</c:v>
                  </c:pt>
                  <c:pt idx="26">
                    <c:v>2.2000000000000001E-3</c:v>
                  </c:pt>
                  <c:pt idx="29">
                    <c:v>2.7000000000000001E-3</c:v>
                  </c:pt>
                  <c:pt idx="32">
                    <c:v>4.5999999999999999E-3</c:v>
                  </c:pt>
                  <c:pt idx="33">
                    <c:v>2.0000000000000001E-4</c:v>
                  </c:pt>
                  <c:pt idx="36">
                    <c:v>3.3999999999999998E-3</c:v>
                  </c:pt>
                  <c:pt idx="39">
                    <c:v>6.9999999999999999E-4</c:v>
                  </c:pt>
                  <c:pt idx="40">
                    <c:v>5.9999999999999995E-4</c:v>
                  </c:pt>
                  <c:pt idx="41">
                    <c:v>1.4E-3</c:v>
                  </c:pt>
                  <c:pt idx="42">
                    <c:v>4.0000000000000002E-4</c:v>
                  </c:pt>
                  <c:pt idx="43">
                    <c:v>2.0000000000000001E-4</c:v>
                  </c:pt>
                  <c:pt idx="44">
                    <c:v>8.9999999999999998E-4</c:v>
                  </c:pt>
                  <c:pt idx="45">
                    <c:v>3.5999999999999999E-3</c:v>
                  </c:pt>
                  <c:pt idx="47">
                    <c:v>1E-3</c:v>
                  </c:pt>
                  <c:pt idx="48">
                    <c:v>2.0000000000000001E-4</c:v>
                  </c:pt>
                </c:numCache>
              </c:numRef>
            </c:plus>
            <c:minus>
              <c:numRef>
                <c:f>Active!$D$21:$D$70</c:f>
                <c:numCache>
                  <c:formatCode>General</c:formatCode>
                  <c:ptCount val="50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  <c:pt idx="24">
                    <c:v>5.4000000000000003E-3</c:v>
                  </c:pt>
                  <c:pt idx="25">
                    <c:v>7.1999999999999998E-3</c:v>
                  </c:pt>
                  <c:pt idx="26">
                    <c:v>2.2000000000000001E-3</c:v>
                  </c:pt>
                  <c:pt idx="29">
                    <c:v>2.7000000000000001E-3</c:v>
                  </c:pt>
                  <c:pt idx="32">
                    <c:v>4.5999999999999999E-3</c:v>
                  </c:pt>
                  <c:pt idx="33">
                    <c:v>2.0000000000000001E-4</c:v>
                  </c:pt>
                  <c:pt idx="36">
                    <c:v>3.3999999999999998E-3</c:v>
                  </c:pt>
                  <c:pt idx="39">
                    <c:v>6.9999999999999999E-4</c:v>
                  </c:pt>
                  <c:pt idx="40">
                    <c:v>5.9999999999999995E-4</c:v>
                  </c:pt>
                  <c:pt idx="41">
                    <c:v>1.4E-3</c:v>
                  </c:pt>
                  <c:pt idx="42">
                    <c:v>4.0000000000000002E-4</c:v>
                  </c:pt>
                  <c:pt idx="43">
                    <c:v>2.0000000000000001E-4</c:v>
                  </c:pt>
                  <c:pt idx="44">
                    <c:v>8.9999999999999998E-4</c:v>
                  </c:pt>
                  <c:pt idx="45">
                    <c:v>3.5999999999999999E-3</c:v>
                  </c:pt>
                  <c:pt idx="47">
                    <c:v>1E-3</c:v>
                  </c:pt>
                  <c:pt idx="4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Active!$F$21:$F$974</c:f>
              <c:numCache>
                <c:formatCode>General</c:formatCode>
                <c:ptCount val="954"/>
                <c:pt idx="0">
                  <c:v>-3874</c:v>
                </c:pt>
                <c:pt idx="1">
                  <c:v>-2138</c:v>
                </c:pt>
                <c:pt idx="2">
                  <c:v>-2101</c:v>
                </c:pt>
                <c:pt idx="3">
                  <c:v>-2045</c:v>
                </c:pt>
                <c:pt idx="4">
                  <c:v>-1584</c:v>
                </c:pt>
                <c:pt idx="5">
                  <c:v>-1517</c:v>
                </c:pt>
                <c:pt idx="6">
                  <c:v>-1107</c:v>
                </c:pt>
                <c:pt idx="7">
                  <c:v>-388</c:v>
                </c:pt>
                <c:pt idx="8">
                  <c:v>0</c:v>
                </c:pt>
                <c:pt idx="9">
                  <c:v>0</c:v>
                </c:pt>
                <c:pt idx="10">
                  <c:v>1848</c:v>
                </c:pt>
                <c:pt idx="11">
                  <c:v>1850</c:v>
                </c:pt>
                <c:pt idx="12">
                  <c:v>9363</c:v>
                </c:pt>
                <c:pt idx="13">
                  <c:v>11751</c:v>
                </c:pt>
                <c:pt idx="14">
                  <c:v>12249</c:v>
                </c:pt>
                <c:pt idx="15">
                  <c:v>12310</c:v>
                </c:pt>
                <c:pt idx="16">
                  <c:v>12545</c:v>
                </c:pt>
                <c:pt idx="17">
                  <c:v>12981</c:v>
                </c:pt>
                <c:pt idx="18">
                  <c:v>12985</c:v>
                </c:pt>
                <c:pt idx="19">
                  <c:v>13039</c:v>
                </c:pt>
                <c:pt idx="20">
                  <c:v>13093</c:v>
                </c:pt>
                <c:pt idx="21">
                  <c:v>28198</c:v>
                </c:pt>
                <c:pt idx="22">
                  <c:v>41333</c:v>
                </c:pt>
                <c:pt idx="23">
                  <c:v>44342.5</c:v>
                </c:pt>
                <c:pt idx="24">
                  <c:v>44373.5</c:v>
                </c:pt>
                <c:pt idx="25">
                  <c:v>44413</c:v>
                </c:pt>
                <c:pt idx="26">
                  <c:v>44413.5</c:v>
                </c:pt>
                <c:pt idx="27">
                  <c:v>45153</c:v>
                </c:pt>
                <c:pt idx="28">
                  <c:v>45153</c:v>
                </c:pt>
                <c:pt idx="29">
                  <c:v>45153</c:v>
                </c:pt>
                <c:pt idx="30">
                  <c:v>45893</c:v>
                </c:pt>
                <c:pt idx="31">
                  <c:v>45893</c:v>
                </c:pt>
                <c:pt idx="32">
                  <c:v>45893</c:v>
                </c:pt>
                <c:pt idx="33">
                  <c:v>46462</c:v>
                </c:pt>
                <c:pt idx="34">
                  <c:v>46543</c:v>
                </c:pt>
                <c:pt idx="35">
                  <c:v>46543</c:v>
                </c:pt>
                <c:pt idx="36">
                  <c:v>46543</c:v>
                </c:pt>
                <c:pt idx="37">
                  <c:v>46575.5</c:v>
                </c:pt>
                <c:pt idx="38">
                  <c:v>46576</c:v>
                </c:pt>
                <c:pt idx="39">
                  <c:v>46762</c:v>
                </c:pt>
                <c:pt idx="40">
                  <c:v>47202</c:v>
                </c:pt>
                <c:pt idx="41">
                  <c:v>47387</c:v>
                </c:pt>
                <c:pt idx="42">
                  <c:v>48025</c:v>
                </c:pt>
                <c:pt idx="43">
                  <c:v>48078</c:v>
                </c:pt>
                <c:pt idx="44">
                  <c:v>48202</c:v>
                </c:pt>
                <c:pt idx="45">
                  <c:v>48202.5</c:v>
                </c:pt>
                <c:pt idx="46">
                  <c:v>48669</c:v>
                </c:pt>
                <c:pt idx="47">
                  <c:v>48715</c:v>
                </c:pt>
                <c:pt idx="48">
                  <c:v>49044.5</c:v>
                </c:pt>
                <c:pt idx="49">
                  <c:v>49548</c:v>
                </c:pt>
                <c:pt idx="50">
                  <c:v>49606.5</c:v>
                </c:pt>
                <c:pt idx="51">
                  <c:v>50534</c:v>
                </c:pt>
                <c:pt idx="52">
                  <c:v>51120.5</c:v>
                </c:pt>
                <c:pt idx="53">
                  <c:v>51999.5</c:v>
                </c:pt>
                <c:pt idx="54">
                  <c:v>52606.5</c:v>
                </c:pt>
                <c:pt idx="55">
                  <c:v>53375.5</c:v>
                </c:pt>
              </c:numCache>
            </c:numRef>
          </c:xVal>
          <c:yVal>
            <c:numRef>
              <c:f>Active!$M$21:$M$974</c:f>
              <c:numCache>
                <c:formatCode>General</c:formatCode>
                <c:ptCount val="9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CC-4E45-BF12-EFA8E5C2AD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Active!$D$21:$D$70</c:f>
                <c:numCache>
                  <c:formatCode>General</c:formatCode>
                  <c:ptCount val="50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  <c:pt idx="24">
                    <c:v>5.4000000000000003E-3</c:v>
                  </c:pt>
                  <c:pt idx="25">
                    <c:v>7.1999999999999998E-3</c:v>
                  </c:pt>
                  <c:pt idx="26">
                    <c:v>2.2000000000000001E-3</c:v>
                  </c:pt>
                  <c:pt idx="29">
                    <c:v>2.7000000000000001E-3</c:v>
                  </c:pt>
                  <c:pt idx="32">
                    <c:v>4.5999999999999999E-3</c:v>
                  </c:pt>
                  <c:pt idx="33">
                    <c:v>2.0000000000000001E-4</c:v>
                  </c:pt>
                  <c:pt idx="36">
                    <c:v>3.3999999999999998E-3</c:v>
                  </c:pt>
                  <c:pt idx="39">
                    <c:v>6.9999999999999999E-4</c:v>
                  </c:pt>
                  <c:pt idx="40">
                    <c:v>5.9999999999999995E-4</c:v>
                  </c:pt>
                  <c:pt idx="41">
                    <c:v>1.4E-3</c:v>
                  </c:pt>
                  <c:pt idx="42">
                    <c:v>4.0000000000000002E-4</c:v>
                  </c:pt>
                  <c:pt idx="43">
                    <c:v>2.0000000000000001E-4</c:v>
                  </c:pt>
                  <c:pt idx="44">
                    <c:v>8.9999999999999998E-4</c:v>
                  </c:pt>
                  <c:pt idx="45">
                    <c:v>3.5999999999999999E-3</c:v>
                  </c:pt>
                  <c:pt idx="47">
                    <c:v>1E-3</c:v>
                  </c:pt>
                  <c:pt idx="48">
                    <c:v>2.0000000000000001E-4</c:v>
                  </c:pt>
                </c:numCache>
              </c:numRef>
            </c:plus>
            <c:minus>
              <c:numRef>
                <c:f>Active!$D$21:$D$70</c:f>
                <c:numCache>
                  <c:formatCode>General</c:formatCode>
                  <c:ptCount val="50"/>
                  <c:pt idx="8">
                    <c:v>0</c:v>
                  </c:pt>
                  <c:pt idx="22">
                    <c:v>1.5E-3</c:v>
                  </c:pt>
                  <c:pt idx="23">
                    <c:v>1.12E-2</c:v>
                  </c:pt>
                  <c:pt idx="24">
                    <c:v>5.4000000000000003E-3</c:v>
                  </c:pt>
                  <c:pt idx="25">
                    <c:v>7.1999999999999998E-3</c:v>
                  </c:pt>
                  <c:pt idx="26">
                    <c:v>2.2000000000000001E-3</c:v>
                  </c:pt>
                  <c:pt idx="29">
                    <c:v>2.7000000000000001E-3</c:v>
                  </c:pt>
                  <c:pt idx="32">
                    <c:v>4.5999999999999999E-3</c:v>
                  </c:pt>
                  <c:pt idx="33">
                    <c:v>2.0000000000000001E-4</c:v>
                  </c:pt>
                  <c:pt idx="36">
                    <c:v>3.3999999999999998E-3</c:v>
                  </c:pt>
                  <c:pt idx="39">
                    <c:v>6.9999999999999999E-4</c:v>
                  </c:pt>
                  <c:pt idx="40">
                    <c:v>5.9999999999999995E-4</c:v>
                  </c:pt>
                  <c:pt idx="41">
                    <c:v>1.4E-3</c:v>
                  </c:pt>
                  <c:pt idx="42">
                    <c:v>4.0000000000000002E-4</c:v>
                  </c:pt>
                  <c:pt idx="43">
                    <c:v>2.0000000000000001E-4</c:v>
                  </c:pt>
                  <c:pt idx="44">
                    <c:v>8.9999999999999998E-4</c:v>
                  </c:pt>
                  <c:pt idx="45">
                    <c:v>3.5999999999999999E-3</c:v>
                  </c:pt>
                  <c:pt idx="47">
                    <c:v>1E-3</c:v>
                  </c:pt>
                  <c:pt idx="4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Active!$F$21:$F$974</c:f>
              <c:numCache>
                <c:formatCode>General</c:formatCode>
                <c:ptCount val="954"/>
                <c:pt idx="0">
                  <c:v>-3874</c:v>
                </c:pt>
                <c:pt idx="1">
                  <c:v>-2138</c:v>
                </c:pt>
                <c:pt idx="2">
                  <c:v>-2101</c:v>
                </c:pt>
                <c:pt idx="3">
                  <c:v>-2045</c:v>
                </c:pt>
                <c:pt idx="4">
                  <c:v>-1584</c:v>
                </c:pt>
                <c:pt idx="5">
                  <c:v>-1517</c:v>
                </c:pt>
                <c:pt idx="6">
                  <c:v>-1107</c:v>
                </c:pt>
                <c:pt idx="7">
                  <c:v>-388</c:v>
                </c:pt>
                <c:pt idx="8">
                  <c:v>0</c:v>
                </c:pt>
                <c:pt idx="9">
                  <c:v>0</c:v>
                </c:pt>
                <c:pt idx="10">
                  <c:v>1848</c:v>
                </c:pt>
                <c:pt idx="11">
                  <c:v>1850</c:v>
                </c:pt>
                <c:pt idx="12">
                  <c:v>9363</c:v>
                </c:pt>
                <c:pt idx="13">
                  <c:v>11751</c:v>
                </c:pt>
                <c:pt idx="14">
                  <c:v>12249</c:v>
                </c:pt>
                <c:pt idx="15">
                  <c:v>12310</c:v>
                </c:pt>
                <c:pt idx="16">
                  <c:v>12545</c:v>
                </c:pt>
                <c:pt idx="17">
                  <c:v>12981</c:v>
                </c:pt>
                <c:pt idx="18">
                  <c:v>12985</c:v>
                </c:pt>
                <c:pt idx="19">
                  <c:v>13039</c:v>
                </c:pt>
                <c:pt idx="20">
                  <c:v>13093</c:v>
                </c:pt>
                <c:pt idx="21">
                  <c:v>28198</c:v>
                </c:pt>
                <c:pt idx="22">
                  <c:v>41333</c:v>
                </c:pt>
                <c:pt idx="23">
                  <c:v>44342.5</c:v>
                </c:pt>
                <c:pt idx="24">
                  <c:v>44373.5</c:v>
                </c:pt>
                <c:pt idx="25">
                  <c:v>44413</c:v>
                </c:pt>
                <c:pt idx="26">
                  <c:v>44413.5</c:v>
                </c:pt>
                <c:pt idx="27">
                  <c:v>45153</c:v>
                </c:pt>
                <c:pt idx="28">
                  <c:v>45153</c:v>
                </c:pt>
                <c:pt idx="29">
                  <c:v>45153</c:v>
                </c:pt>
                <c:pt idx="30">
                  <c:v>45893</c:v>
                </c:pt>
                <c:pt idx="31">
                  <c:v>45893</c:v>
                </c:pt>
                <c:pt idx="32">
                  <c:v>45893</c:v>
                </c:pt>
                <c:pt idx="33">
                  <c:v>46462</c:v>
                </c:pt>
                <c:pt idx="34">
                  <c:v>46543</c:v>
                </c:pt>
                <c:pt idx="35">
                  <c:v>46543</c:v>
                </c:pt>
                <c:pt idx="36">
                  <c:v>46543</c:v>
                </c:pt>
                <c:pt idx="37">
                  <c:v>46575.5</c:v>
                </c:pt>
                <c:pt idx="38">
                  <c:v>46576</c:v>
                </c:pt>
                <c:pt idx="39">
                  <c:v>46762</c:v>
                </c:pt>
                <c:pt idx="40">
                  <c:v>47202</c:v>
                </c:pt>
                <c:pt idx="41">
                  <c:v>47387</c:v>
                </c:pt>
                <c:pt idx="42">
                  <c:v>48025</c:v>
                </c:pt>
                <c:pt idx="43">
                  <c:v>48078</c:v>
                </c:pt>
                <c:pt idx="44">
                  <c:v>48202</c:v>
                </c:pt>
                <c:pt idx="45">
                  <c:v>48202.5</c:v>
                </c:pt>
                <c:pt idx="46">
                  <c:v>48669</c:v>
                </c:pt>
                <c:pt idx="47">
                  <c:v>48715</c:v>
                </c:pt>
                <c:pt idx="48">
                  <c:v>49044.5</c:v>
                </c:pt>
                <c:pt idx="49">
                  <c:v>49548</c:v>
                </c:pt>
                <c:pt idx="50">
                  <c:v>49606.5</c:v>
                </c:pt>
                <c:pt idx="51">
                  <c:v>50534</c:v>
                </c:pt>
                <c:pt idx="52">
                  <c:v>51120.5</c:v>
                </c:pt>
                <c:pt idx="53">
                  <c:v>51999.5</c:v>
                </c:pt>
                <c:pt idx="54">
                  <c:v>52606.5</c:v>
                </c:pt>
                <c:pt idx="55">
                  <c:v>53375.5</c:v>
                </c:pt>
              </c:numCache>
            </c:numRef>
          </c:xVal>
          <c:yVal>
            <c:numRef>
              <c:f>Active!$N$21:$N$974</c:f>
              <c:numCache>
                <c:formatCode>General</c:formatCode>
                <c:ptCount val="9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CC-4E45-BF12-EFA8E5C2AD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Active!$F$21:$F$974</c:f>
              <c:numCache>
                <c:formatCode>General</c:formatCode>
                <c:ptCount val="954"/>
                <c:pt idx="0">
                  <c:v>-3874</c:v>
                </c:pt>
                <c:pt idx="1">
                  <c:v>-2138</c:v>
                </c:pt>
                <c:pt idx="2">
                  <c:v>-2101</c:v>
                </c:pt>
                <c:pt idx="3">
                  <c:v>-2045</c:v>
                </c:pt>
                <c:pt idx="4">
                  <c:v>-1584</c:v>
                </c:pt>
                <c:pt idx="5">
                  <c:v>-1517</c:v>
                </c:pt>
                <c:pt idx="6">
                  <c:v>-1107</c:v>
                </c:pt>
                <c:pt idx="7">
                  <c:v>-388</c:v>
                </c:pt>
                <c:pt idx="8">
                  <c:v>0</c:v>
                </c:pt>
                <c:pt idx="9">
                  <c:v>0</c:v>
                </c:pt>
                <c:pt idx="10">
                  <c:v>1848</c:v>
                </c:pt>
                <c:pt idx="11">
                  <c:v>1850</c:v>
                </c:pt>
                <c:pt idx="12">
                  <c:v>9363</c:v>
                </c:pt>
                <c:pt idx="13">
                  <c:v>11751</c:v>
                </c:pt>
                <c:pt idx="14">
                  <c:v>12249</c:v>
                </c:pt>
                <c:pt idx="15">
                  <c:v>12310</c:v>
                </c:pt>
                <c:pt idx="16">
                  <c:v>12545</c:v>
                </c:pt>
                <c:pt idx="17">
                  <c:v>12981</c:v>
                </c:pt>
                <c:pt idx="18">
                  <c:v>12985</c:v>
                </c:pt>
                <c:pt idx="19">
                  <c:v>13039</c:v>
                </c:pt>
                <c:pt idx="20">
                  <c:v>13093</c:v>
                </c:pt>
                <c:pt idx="21">
                  <c:v>28198</c:v>
                </c:pt>
                <c:pt idx="22">
                  <c:v>41333</c:v>
                </c:pt>
                <c:pt idx="23">
                  <c:v>44342.5</c:v>
                </c:pt>
                <c:pt idx="24">
                  <c:v>44373.5</c:v>
                </c:pt>
                <c:pt idx="25">
                  <c:v>44413</c:v>
                </c:pt>
                <c:pt idx="26">
                  <c:v>44413.5</c:v>
                </c:pt>
                <c:pt idx="27">
                  <c:v>45153</c:v>
                </c:pt>
                <c:pt idx="28">
                  <c:v>45153</c:v>
                </c:pt>
                <c:pt idx="29">
                  <c:v>45153</c:v>
                </c:pt>
                <c:pt idx="30">
                  <c:v>45893</c:v>
                </c:pt>
                <c:pt idx="31">
                  <c:v>45893</c:v>
                </c:pt>
                <c:pt idx="32">
                  <c:v>45893</c:v>
                </c:pt>
                <c:pt idx="33">
                  <c:v>46462</c:v>
                </c:pt>
                <c:pt idx="34">
                  <c:v>46543</c:v>
                </c:pt>
                <c:pt idx="35">
                  <c:v>46543</c:v>
                </c:pt>
                <c:pt idx="36">
                  <c:v>46543</c:v>
                </c:pt>
                <c:pt idx="37">
                  <c:v>46575.5</c:v>
                </c:pt>
                <c:pt idx="38">
                  <c:v>46576</c:v>
                </c:pt>
                <c:pt idx="39">
                  <c:v>46762</c:v>
                </c:pt>
                <c:pt idx="40">
                  <c:v>47202</c:v>
                </c:pt>
                <c:pt idx="41">
                  <c:v>47387</c:v>
                </c:pt>
                <c:pt idx="42">
                  <c:v>48025</c:v>
                </c:pt>
                <c:pt idx="43">
                  <c:v>48078</c:v>
                </c:pt>
                <c:pt idx="44">
                  <c:v>48202</c:v>
                </c:pt>
                <c:pt idx="45">
                  <c:v>48202.5</c:v>
                </c:pt>
                <c:pt idx="46">
                  <c:v>48669</c:v>
                </c:pt>
                <c:pt idx="47">
                  <c:v>48715</c:v>
                </c:pt>
                <c:pt idx="48">
                  <c:v>49044.5</c:v>
                </c:pt>
                <c:pt idx="49">
                  <c:v>49548</c:v>
                </c:pt>
                <c:pt idx="50">
                  <c:v>49606.5</c:v>
                </c:pt>
                <c:pt idx="51">
                  <c:v>50534</c:v>
                </c:pt>
                <c:pt idx="52">
                  <c:v>51120.5</c:v>
                </c:pt>
                <c:pt idx="53">
                  <c:v>51999.5</c:v>
                </c:pt>
                <c:pt idx="54">
                  <c:v>52606.5</c:v>
                </c:pt>
                <c:pt idx="55">
                  <c:v>53375.5</c:v>
                </c:pt>
              </c:numCache>
            </c:numRef>
          </c:xVal>
          <c:yVal>
            <c:numRef>
              <c:f>Active!$O$21:$O$974</c:f>
              <c:numCache>
                <c:formatCode>General</c:formatCode>
                <c:ptCount val="954"/>
                <c:pt idx="21">
                  <c:v>0.10497814108038962</c:v>
                </c:pt>
                <c:pt idx="22">
                  <c:v>8.7775325486102007E-2</c:v>
                </c:pt>
                <c:pt idx="23">
                  <c:v>8.3833804851841748E-2</c:v>
                </c:pt>
                <c:pt idx="24">
                  <c:v>8.3793204373469238E-2</c:v>
                </c:pt>
                <c:pt idx="25">
                  <c:v>8.3741471505865556E-2</c:v>
                </c:pt>
                <c:pt idx="26">
                  <c:v>8.3740816659440193E-2</c:v>
                </c:pt>
                <c:pt idx="27">
                  <c:v>8.2772298796328234E-2</c:v>
                </c:pt>
                <c:pt idx="28">
                  <c:v>8.2772298796328234E-2</c:v>
                </c:pt>
                <c:pt idx="29">
                  <c:v>8.2772298796328234E-2</c:v>
                </c:pt>
                <c:pt idx="30">
                  <c:v>8.1803126086790912E-2</c:v>
                </c:pt>
                <c:pt idx="31">
                  <c:v>8.1803126086790912E-2</c:v>
                </c:pt>
                <c:pt idx="32">
                  <c:v>8.1803126086790912E-2</c:v>
                </c:pt>
                <c:pt idx="33">
                  <c:v>8.1057910854727744E-2</c:v>
                </c:pt>
                <c:pt idx="34">
                  <c:v>8.0951825733818927E-2</c:v>
                </c:pt>
                <c:pt idx="35">
                  <c:v>8.0951825733818927E-2</c:v>
                </c:pt>
                <c:pt idx="36">
                  <c:v>8.0951825733818927E-2</c:v>
                </c:pt>
                <c:pt idx="37">
                  <c:v>8.0909260716170328E-2</c:v>
                </c:pt>
                <c:pt idx="38">
                  <c:v>8.0908605869744965E-2</c:v>
                </c:pt>
                <c:pt idx="39">
                  <c:v>8.0665002999509905E-2</c:v>
                </c:pt>
                <c:pt idx="40">
                  <c:v>8.0088738145190408E-2</c:v>
                </c:pt>
                <c:pt idx="41">
                  <c:v>7.9846444967806074E-2</c:v>
                </c:pt>
                <c:pt idx="42">
                  <c:v>7.9010860929042817E-2</c:v>
                </c:pt>
                <c:pt idx="43">
                  <c:v>7.8941447207954332E-2</c:v>
                </c:pt>
                <c:pt idx="44">
                  <c:v>7.8779045294464292E-2</c:v>
                </c:pt>
                <c:pt idx="45">
                  <c:v>7.8778390448038929E-2</c:v>
                </c:pt>
                <c:pt idx="46">
                  <c:v>7.816741873317519E-2</c:v>
                </c:pt>
                <c:pt idx="47">
                  <c:v>7.8107172862041788E-2</c:v>
                </c:pt>
                <c:pt idx="48">
                  <c:v>7.7675629067727528E-2</c:v>
                </c:pt>
                <c:pt idx="49">
                  <c:v>7.7016198717386922E-2</c:v>
                </c:pt>
                <c:pt idx="50">
                  <c:v>7.6939581685619457E-2</c:v>
                </c:pt>
                <c:pt idx="51">
                  <c:v>7.5724841566570972E-2</c:v>
                </c:pt>
                <c:pt idx="52">
                  <c:v>7.4956706709620097E-2</c:v>
                </c:pt>
                <c:pt idx="53">
                  <c:v>7.3805486693831843E-2</c:v>
                </c:pt>
                <c:pt idx="54">
                  <c:v>7.3010503133441082E-2</c:v>
                </c:pt>
                <c:pt idx="55">
                  <c:v>7.2003349331232702E-2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CC-4E45-BF12-EFA8E5C2ADE4}"/>
            </c:ext>
          </c:extLst>
        </c:ser>
        <c:ser>
          <c:idx val="8"/>
          <c:order val="8"/>
          <c:tx>
            <c:strRef>
              <c:f>Active!$S$20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FFFF99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Active!$F$21:$F$974</c:f>
              <c:numCache>
                <c:formatCode>General</c:formatCode>
                <c:ptCount val="954"/>
                <c:pt idx="0">
                  <c:v>-3874</c:v>
                </c:pt>
                <c:pt idx="1">
                  <c:v>-2138</c:v>
                </c:pt>
                <c:pt idx="2">
                  <c:v>-2101</c:v>
                </c:pt>
                <c:pt idx="3">
                  <c:v>-2045</c:v>
                </c:pt>
                <c:pt idx="4">
                  <c:v>-1584</c:v>
                </c:pt>
                <c:pt idx="5">
                  <c:v>-1517</c:v>
                </c:pt>
                <c:pt idx="6">
                  <c:v>-1107</c:v>
                </c:pt>
                <c:pt idx="7">
                  <c:v>-388</c:v>
                </c:pt>
                <c:pt idx="8">
                  <c:v>0</c:v>
                </c:pt>
                <c:pt idx="9">
                  <c:v>0</c:v>
                </c:pt>
                <c:pt idx="10">
                  <c:v>1848</c:v>
                </c:pt>
                <c:pt idx="11">
                  <c:v>1850</c:v>
                </c:pt>
                <c:pt idx="12">
                  <c:v>9363</c:v>
                </c:pt>
                <c:pt idx="13">
                  <c:v>11751</c:v>
                </c:pt>
                <c:pt idx="14">
                  <c:v>12249</c:v>
                </c:pt>
                <c:pt idx="15">
                  <c:v>12310</c:v>
                </c:pt>
                <c:pt idx="16">
                  <c:v>12545</c:v>
                </c:pt>
                <c:pt idx="17">
                  <c:v>12981</c:v>
                </c:pt>
                <c:pt idx="18">
                  <c:v>12985</c:v>
                </c:pt>
                <c:pt idx="19">
                  <c:v>13039</c:v>
                </c:pt>
                <c:pt idx="20">
                  <c:v>13093</c:v>
                </c:pt>
                <c:pt idx="21">
                  <c:v>28198</c:v>
                </c:pt>
                <c:pt idx="22">
                  <c:v>41333</c:v>
                </c:pt>
                <c:pt idx="23">
                  <c:v>44342.5</c:v>
                </c:pt>
                <c:pt idx="24">
                  <c:v>44373.5</c:v>
                </c:pt>
                <c:pt idx="25">
                  <c:v>44413</c:v>
                </c:pt>
                <c:pt idx="26">
                  <c:v>44413.5</c:v>
                </c:pt>
                <c:pt idx="27">
                  <c:v>45153</c:v>
                </c:pt>
                <c:pt idx="28">
                  <c:v>45153</c:v>
                </c:pt>
                <c:pt idx="29">
                  <c:v>45153</c:v>
                </c:pt>
                <c:pt idx="30">
                  <c:v>45893</c:v>
                </c:pt>
                <c:pt idx="31">
                  <c:v>45893</c:v>
                </c:pt>
                <c:pt idx="32">
                  <c:v>45893</c:v>
                </c:pt>
                <c:pt idx="33">
                  <c:v>46462</c:v>
                </c:pt>
                <c:pt idx="34">
                  <c:v>46543</c:v>
                </c:pt>
                <c:pt idx="35">
                  <c:v>46543</c:v>
                </c:pt>
                <c:pt idx="36">
                  <c:v>46543</c:v>
                </c:pt>
                <c:pt idx="37">
                  <c:v>46575.5</c:v>
                </c:pt>
                <c:pt idx="38">
                  <c:v>46576</c:v>
                </c:pt>
                <c:pt idx="39">
                  <c:v>46762</c:v>
                </c:pt>
                <c:pt idx="40">
                  <c:v>47202</c:v>
                </c:pt>
                <c:pt idx="41">
                  <c:v>47387</c:v>
                </c:pt>
                <c:pt idx="42">
                  <c:v>48025</c:v>
                </c:pt>
                <c:pt idx="43">
                  <c:v>48078</c:v>
                </c:pt>
                <c:pt idx="44">
                  <c:v>48202</c:v>
                </c:pt>
                <c:pt idx="45">
                  <c:v>48202.5</c:v>
                </c:pt>
                <c:pt idx="46">
                  <c:v>48669</c:v>
                </c:pt>
                <c:pt idx="47">
                  <c:v>48715</c:v>
                </c:pt>
                <c:pt idx="48">
                  <c:v>49044.5</c:v>
                </c:pt>
                <c:pt idx="49">
                  <c:v>49548</c:v>
                </c:pt>
                <c:pt idx="50">
                  <c:v>49606.5</c:v>
                </c:pt>
                <c:pt idx="51">
                  <c:v>50534</c:v>
                </c:pt>
                <c:pt idx="52">
                  <c:v>51120.5</c:v>
                </c:pt>
                <c:pt idx="53">
                  <c:v>51999.5</c:v>
                </c:pt>
                <c:pt idx="54">
                  <c:v>52606.5</c:v>
                </c:pt>
                <c:pt idx="55">
                  <c:v>53375.5</c:v>
                </c:pt>
              </c:numCache>
            </c:numRef>
          </c:xVal>
          <c:yVal>
            <c:numRef>
              <c:f>Active!$S$21:$S$974</c:f>
              <c:numCache>
                <c:formatCode>General</c:formatCode>
                <c:ptCount val="954"/>
                <c:pt idx="23">
                  <c:v>8.7636298128927592E-2</c:v>
                </c:pt>
                <c:pt idx="45">
                  <c:v>6.8506346295180265E-2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CC-4E45-BF12-EFA8E5C2ADE4}"/>
            </c:ext>
          </c:extLst>
        </c:ser>
        <c:ser>
          <c:idx val="9"/>
          <c:order val="9"/>
          <c:tx>
            <c:strRef>
              <c:f>Active!$U$1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Active!$T$2:$T$22</c:f>
              <c:numCache>
                <c:formatCode>General</c:formatCode>
                <c:ptCount val="21"/>
                <c:pt idx="0">
                  <c:v>-6000</c:v>
                </c:pt>
                <c:pt idx="1">
                  <c:v>-3000</c:v>
                </c:pt>
                <c:pt idx="2">
                  <c:v>0</c:v>
                </c:pt>
                <c:pt idx="3">
                  <c:v>3000</c:v>
                </c:pt>
                <c:pt idx="4">
                  <c:v>6000</c:v>
                </c:pt>
                <c:pt idx="5">
                  <c:v>9000</c:v>
                </c:pt>
                <c:pt idx="6">
                  <c:v>12000</c:v>
                </c:pt>
                <c:pt idx="7">
                  <c:v>15000</c:v>
                </c:pt>
                <c:pt idx="8">
                  <c:v>18000</c:v>
                </c:pt>
                <c:pt idx="9">
                  <c:v>21000</c:v>
                </c:pt>
                <c:pt idx="10">
                  <c:v>24000</c:v>
                </c:pt>
                <c:pt idx="11">
                  <c:v>27000</c:v>
                </c:pt>
                <c:pt idx="12">
                  <c:v>30000</c:v>
                </c:pt>
                <c:pt idx="13">
                  <c:v>33000</c:v>
                </c:pt>
                <c:pt idx="14">
                  <c:v>36000</c:v>
                </c:pt>
                <c:pt idx="15">
                  <c:v>39000</c:v>
                </c:pt>
                <c:pt idx="16">
                  <c:v>42000</c:v>
                </c:pt>
                <c:pt idx="17">
                  <c:v>45000</c:v>
                </c:pt>
                <c:pt idx="18">
                  <c:v>48000</c:v>
                </c:pt>
                <c:pt idx="19">
                  <c:v>51000</c:v>
                </c:pt>
                <c:pt idx="20">
                  <c:v>54000</c:v>
                </c:pt>
              </c:numCache>
            </c:numRef>
          </c:xVal>
          <c:yVal>
            <c:numRef>
              <c:f>Active!$U$2:$U$22</c:f>
              <c:numCache>
                <c:formatCode>General</c:formatCode>
                <c:ptCount val="21"/>
                <c:pt idx="0">
                  <c:v>-3.1120163616993178E-2</c:v>
                </c:pt>
                <c:pt idx="1">
                  <c:v>-1.789254137593032E-2</c:v>
                </c:pt>
                <c:pt idx="2">
                  <c:v>-5.5100096147226874E-3</c:v>
                </c:pt>
                <c:pt idx="3">
                  <c:v>6.0274316666297269E-3</c:v>
                </c:pt>
                <c:pt idx="4">
                  <c:v>1.6719782468126922E-2</c:v>
                </c:pt>
                <c:pt idx="5">
                  <c:v>2.6567042789768895E-2</c:v>
                </c:pt>
                <c:pt idx="6">
                  <c:v>3.5569212631555651E-2</c:v>
                </c:pt>
                <c:pt idx="7">
                  <c:v>4.3726291993487182E-2</c:v>
                </c:pt>
                <c:pt idx="8">
                  <c:v>5.1038280875563488E-2</c:v>
                </c:pt>
                <c:pt idx="9">
                  <c:v>5.7505179277784577E-2</c:v>
                </c:pt>
                <c:pt idx="10">
                  <c:v>6.3126987200150447E-2</c:v>
                </c:pt>
                <c:pt idx="11">
                  <c:v>6.79037046426611E-2</c:v>
                </c:pt>
                <c:pt idx="12">
                  <c:v>7.1835331605316521E-2</c:v>
                </c:pt>
                <c:pt idx="13">
                  <c:v>7.4921868088116725E-2</c:v>
                </c:pt>
                <c:pt idx="14">
                  <c:v>7.716331409106171E-2</c:v>
                </c:pt>
                <c:pt idx="15">
                  <c:v>7.8559669614151478E-2</c:v>
                </c:pt>
                <c:pt idx="16">
                  <c:v>7.9110934657386014E-2</c:v>
                </c:pt>
                <c:pt idx="17">
                  <c:v>7.8817109220765347E-2</c:v>
                </c:pt>
                <c:pt idx="18">
                  <c:v>7.7678193304289447E-2</c:v>
                </c:pt>
                <c:pt idx="19">
                  <c:v>7.569418690795833E-2</c:v>
                </c:pt>
                <c:pt idx="20">
                  <c:v>7.2865090031771995E-2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DCC-4E45-BF12-EFA8E5C2A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871976"/>
        <c:axId val="1"/>
      </c:scatterChart>
      <c:valAx>
        <c:axId val="777871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85744281964752"/>
              <c:y val="0.89197790091053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142857142857146E-2"/>
              <c:y val="0.395063024529341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7871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08"/>
          <c:y val="0.91975600272188196"/>
          <c:w val="0.91428631421072359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II Per - O-C Diagr.</a:t>
            </a:r>
          </a:p>
        </c:rich>
      </c:tx>
      <c:layout>
        <c:manualLayout>
          <c:xMode val="edge"/>
          <c:yMode val="edge"/>
          <c:x val="0.3863255041837718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00879241585271"/>
          <c:y val="0.15"/>
          <c:w val="0.80000133547231478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28198</c:v>
                </c:pt>
                <c:pt idx="2">
                  <c:v>41333</c:v>
                </c:pt>
                <c:pt idx="3">
                  <c:v>44342.5</c:v>
                </c:pt>
                <c:pt idx="4">
                  <c:v>44373.5</c:v>
                </c:pt>
                <c:pt idx="5">
                  <c:v>44413</c:v>
                </c:pt>
                <c:pt idx="6">
                  <c:v>44413.5</c:v>
                </c:pt>
                <c:pt idx="7">
                  <c:v>45153</c:v>
                </c:pt>
                <c:pt idx="8">
                  <c:v>45153</c:v>
                </c:pt>
                <c:pt idx="9">
                  <c:v>45893</c:v>
                </c:pt>
                <c:pt idx="10">
                  <c:v>45893</c:v>
                </c:pt>
                <c:pt idx="11">
                  <c:v>46462</c:v>
                </c:pt>
                <c:pt idx="12">
                  <c:v>46543</c:v>
                </c:pt>
                <c:pt idx="13">
                  <c:v>46543</c:v>
                </c:pt>
                <c:pt idx="14">
                  <c:v>46762</c:v>
                </c:pt>
                <c:pt idx="15">
                  <c:v>48078</c:v>
                </c:pt>
                <c:pt idx="16">
                  <c:v>49044.5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F4-4FF1-B626-A5286AF10107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1.5E-3</c:v>
                  </c:pt>
                  <c:pt idx="3">
                    <c:v>1.12E-2</c:v>
                  </c:pt>
                  <c:pt idx="4">
                    <c:v>5.4000000000000003E-3</c:v>
                  </c:pt>
                  <c:pt idx="5">
                    <c:v>7.1999999999999998E-3</c:v>
                  </c:pt>
                  <c:pt idx="6">
                    <c:v>2.2000000000000001E-3</c:v>
                  </c:pt>
                  <c:pt idx="11">
                    <c:v>2.0000000000000001E-4</c:v>
                  </c:pt>
                  <c:pt idx="14">
                    <c:v>6.9999999999999999E-4</c:v>
                  </c:pt>
                  <c:pt idx="16">
                    <c:v>2.0000000000000001E-4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1.5E-3</c:v>
                  </c:pt>
                  <c:pt idx="3">
                    <c:v>1.12E-2</c:v>
                  </c:pt>
                  <c:pt idx="4">
                    <c:v>5.4000000000000003E-3</c:v>
                  </c:pt>
                  <c:pt idx="5">
                    <c:v>7.1999999999999998E-3</c:v>
                  </c:pt>
                  <c:pt idx="6">
                    <c:v>2.2000000000000001E-3</c:v>
                  </c:pt>
                  <c:pt idx="11">
                    <c:v>2.0000000000000001E-4</c:v>
                  </c:pt>
                  <c:pt idx="14">
                    <c:v>6.9999999999999999E-4</c:v>
                  </c:pt>
                  <c:pt idx="1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28198</c:v>
                </c:pt>
                <c:pt idx="2">
                  <c:v>41333</c:v>
                </c:pt>
                <c:pt idx="3">
                  <c:v>44342.5</c:v>
                </c:pt>
                <c:pt idx="4">
                  <c:v>44373.5</c:v>
                </c:pt>
                <c:pt idx="5">
                  <c:v>44413</c:v>
                </c:pt>
                <c:pt idx="6">
                  <c:v>44413.5</c:v>
                </c:pt>
                <c:pt idx="7">
                  <c:v>45153</c:v>
                </c:pt>
                <c:pt idx="8">
                  <c:v>45153</c:v>
                </c:pt>
                <c:pt idx="9">
                  <c:v>45893</c:v>
                </c:pt>
                <c:pt idx="10">
                  <c:v>45893</c:v>
                </c:pt>
                <c:pt idx="11">
                  <c:v>46462</c:v>
                </c:pt>
                <c:pt idx="12">
                  <c:v>46543</c:v>
                </c:pt>
                <c:pt idx="13">
                  <c:v>46543</c:v>
                </c:pt>
                <c:pt idx="14">
                  <c:v>46762</c:v>
                </c:pt>
                <c:pt idx="15">
                  <c:v>48078</c:v>
                </c:pt>
                <c:pt idx="16">
                  <c:v>49044.5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-1.0919999986072071E-3</c:v>
                </c:pt>
                <c:pt idx="2">
                  <c:v>-3.9881999997305684E-2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F4-4FF1-B626-A5286AF10107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1.5E-3</c:v>
                  </c:pt>
                  <c:pt idx="3">
                    <c:v>1.12E-2</c:v>
                  </c:pt>
                  <c:pt idx="4">
                    <c:v>5.4000000000000003E-3</c:v>
                  </c:pt>
                  <c:pt idx="5">
                    <c:v>7.1999999999999998E-3</c:v>
                  </c:pt>
                  <c:pt idx="6">
                    <c:v>2.2000000000000001E-3</c:v>
                  </c:pt>
                  <c:pt idx="11">
                    <c:v>2.0000000000000001E-4</c:v>
                  </c:pt>
                  <c:pt idx="14">
                    <c:v>6.9999999999999999E-4</c:v>
                  </c:pt>
                  <c:pt idx="16">
                    <c:v>2.0000000000000001E-4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1.5E-3</c:v>
                  </c:pt>
                  <c:pt idx="3">
                    <c:v>1.12E-2</c:v>
                  </c:pt>
                  <c:pt idx="4">
                    <c:v>5.4000000000000003E-3</c:v>
                  </c:pt>
                  <c:pt idx="5">
                    <c:v>7.1999999999999998E-3</c:v>
                  </c:pt>
                  <c:pt idx="6">
                    <c:v>2.2000000000000001E-3</c:v>
                  </c:pt>
                  <c:pt idx="11">
                    <c:v>2.0000000000000001E-4</c:v>
                  </c:pt>
                  <c:pt idx="14">
                    <c:v>6.9999999999999999E-4</c:v>
                  </c:pt>
                  <c:pt idx="1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28198</c:v>
                </c:pt>
                <c:pt idx="2">
                  <c:v>41333</c:v>
                </c:pt>
                <c:pt idx="3">
                  <c:v>44342.5</c:v>
                </c:pt>
                <c:pt idx="4">
                  <c:v>44373.5</c:v>
                </c:pt>
                <c:pt idx="5">
                  <c:v>44413</c:v>
                </c:pt>
                <c:pt idx="6">
                  <c:v>44413.5</c:v>
                </c:pt>
                <c:pt idx="7">
                  <c:v>45153</c:v>
                </c:pt>
                <c:pt idx="8">
                  <c:v>45153</c:v>
                </c:pt>
                <c:pt idx="9">
                  <c:v>45893</c:v>
                </c:pt>
                <c:pt idx="10">
                  <c:v>45893</c:v>
                </c:pt>
                <c:pt idx="11">
                  <c:v>46462</c:v>
                </c:pt>
                <c:pt idx="12">
                  <c:v>46543</c:v>
                </c:pt>
                <c:pt idx="13">
                  <c:v>46543</c:v>
                </c:pt>
                <c:pt idx="14">
                  <c:v>46762</c:v>
                </c:pt>
                <c:pt idx="15">
                  <c:v>48078</c:v>
                </c:pt>
                <c:pt idx="16">
                  <c:v>49044.5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3">
                  <c:v>-3.7694999999075662E-2</c:v>
                </c:pt>
                <c:pt idx="4">
                  <c:v>-4.6969000002718531E-2</c:v>
                </c:pt>
                <c:pt idx="5">
                  <c:v>-4.720199999428587E-2</c:v>
                </c:pt>
                <c:pt idx="6">
                  <c:v>-4.9228999996557832E-2</c:v>
                </c:pt>
                <c:pt idx="7">
                  <c:v>-4.7662000004493166E-2</c:v>
                </c:pt>
                <c:pt idx="8">
                  <c:v>-4.7662000004493166E-2</c:v>
                </c:pt>
                <c:pt idx="9">
                  <c:v>-5.2022000003489666E-2</c:v>
                </c:pt>
                <c:pt idx="10">
                  <c:v>-5.2022000003489666E-2</c:v>
                </c:pt>
                <c:pt idx="11">
                  <c:v>-5.0347999997029547E-2</c:v>
                </c:pt>
                <c:pt idx="12">
                  <c:v>-5.2121999993687496E-2</c:v>
                </c:pt>
                <c:pt idx="13">
                  <c:v>-5.2121999993687496E-2</c:v>
                </c:pt>
                <c:pt idx="14">
                  <c:v>-5.5547999996633735E-2</c:v>
                </c:pt>
                <c:pt idx="15">
                  <c:v>-5.9012000005168375E-2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F4-4FF1-B626-A5286AF10107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1.5E-3</c:v>
                  </c:pt>
                  <c:pt idx="3">
                    <c:v>1.12E-2</c:v>
                  </c:pt>
                  <c:pt idx="4">
                    <c:v>5.4000000000000003E-3</c:v>
                  </c:pt>
                  <c:pt idx="5">
                    <c:v>7.1999999999999998E-3</c:v>
                  </c:pt>
                  <c:pt idx="6">
                    <c:v>2.2000000000000001E-3</c:v>
                  </c:pt>
                  <c:pt idx="11">
                    <c:v>2.0000000000000001E-4</c:v>
                  </c:pt>
                  <c:pt idx="14">
                    <c:v>6.9999999999999999E-4</c:v>
                  </c:pt>
                  <c:pt idx="16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1.5E-3</c:v>
                  </c:pt>
                  <c:pt idx="3">
                    <c:v>1.12E-2</c:v>
                  </c:pt>
                  <c:pt idx="4">
                    <c:v>5.4000000000000003E-3</c:v>
                  </c:pt>
                  <c:pt idx="5">
                    <c:v>7.1999999999999998E-3</c:v>
                  </c:pt>
                  <c:pt idx="6">
                    <c:v>2.2000000000000001E-3</c:v>
                  </c:pt>
                  <c:pt idx="11">
                    <c:v>2.0000000000000001E-4</c:v>
                  </c:pt>
                  <c:pt idx="14">
                    <c:v>6.9999999999999999E-4</c:v>
                  </c:pt>
                  <c:pt idx="1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28198</c:v>
                </c:pt>
                <c:pt idx="2">
                  <c:v>41333</c:v>
                </c:pt>
                <c:pt idx="3">
                  <c:v>44342.5</c:v>
                </c:pt>
                <c:pt idx="4">
                  <c:v>44373.5</c:v>
                </c:pt>
                <c:pt idx="5">
                  <c:v>44413</c:v>
                </c:pt>
                <c:pt idx="6">
                  <c:v>44413.5</c:v>
                </c:pt>
                <c:pt idx="7">
                  <c:v>45153</c:v>
                </c:pt>
                <c:pt idx="8">
                  <c:v>45153</c:v>
                </c:pt>
                <c:pt idx="9">
                  <c:v>45893</c:v>
                </c:pt>
                <c:pt idx="10">
                  <c:v>45893</c:v>
                </c:pt>
                <c:pt idx="11">
                  <c:v>46462</c:v>
                </c:pt>
                <c:pt idx="12">
                  <c:v>46543</c:v>
                </c:pt>
                <c:pt idx="13">
                  <c:v>46543</c:v>
                </c:pt>
                <c:pt idx="14">
                  <c:v>46762</c:v>
                </c:pt>
                <c:pt idx="15">
                  <c:v>48078</c:v>
                </c:pt>
                <c:pt idx="16">
                  <c:v>49044.5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  <c:pt idx="16">
                  <c:v>-6.0102999996161088E-2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F4-4FF1-B626-A5286AF10107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1.5E-3</c:v>
                  </c:pt>
                  <c:pt idx="3">
                    <c:v>1.12E-2</c:v>
                  </c:pt>
                  <c:pt idx="4">
                    <c:v>5.4000000000000003E-3</c:v>
                  </c:pt>
                  <c:pt idx="5">
                    <c:v>7.1999999999999998E-3</c:v>
                  </c:pt>
                  <c:pt idx="6">
                    <c:v>2.2000000000000001E-3</c:v>
                  </c:pt>
                  <c:pt idx="11">
                    <c:v>2.0000000000000001E-4</c:v>
                  </c:pt>
                  <c:pt idx="14">
                    <c:v>6.9999999999999999E-4</c:v>
                  </c:pt>
                  <c:pt idx="16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1.5E-3</c:v>
                  </c:pt>
                  <c:pt idx="3">
                    <c:v>1.12E-2</c:v>
                  </c:pt>
                  <c:pt idx="4">
                    <c:v>5.4000000000000003E-3</c:v>
                  </c:pt>
                  <c:pt idx="5">
                    <c:v>7.1999999999999998E-3</c:v>
                  </c:pt>
                  <c:pt idx="6">
                    <c:v>2.2000000000000001E-3</c:v>
                  </c:pt>
                  <c:pt idx="11">
                    <c:v>2.0000000000000001E-4</c:v>
                  </c:pt>
                  <c:pt idx="14">
                    <c:v>6.9999999999999999E-4</c:v>
                  </c:pt>
                  <c:pt idx="1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28198</c:v>
                </c:pt>
                <c:pt idx="2">
                  <c:v>41333</c:v>
                </c:pt>
                <c:pt idx="3">
                  <c:v>44342.5</c:v>
                </c:pt>
                <c:pt idx="4">
                  <c:v>44373.5</c:v>
                </c:pt>
                <c:pt idx="5">
                  <c:v>44413</c:v>
                </c:pt>
                <c:pt idx="6">
                  <c:v>44413.5</c:v>
                </c:pt>
                <c:pt idx="7">
                  <c:v>45153</c:v>
                </c:pt>
                <c:pt idx="8">
                  <c:v>45153</c:v>
                </c:pt>
                <c:pt idx="9">
                  <c:v>45893</c:v>
                </c:pt>
                <c:pt idx="10">
                  <c:v>45893</c:v>
                </c:pt>
                <c:pt idx="11">
                  <c:v>46462</c:v>
                </c:pt>
                <c:pt idx="12">
                  <c:v>46543</c:v>
                </c:pt>
                <c:pt idx="13">
                  <c:v>46543</c:v>
                </c:pt>
                <c:pt idx="14">
                  <c:v>46762</c:v>
                </c:pt>
                <c:pt idx="15">
                  <c:v>48078</c:v>
                </c:pt>
                <c:pt idx="16">
                  <c:v>49044.5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F4-4FF1-B626-A5286AF10107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1.5E-3</c:v>
                  </c:pt>
                  <c:pt idx="3">
                    <c:v>1.12E-2</c:v>
                  </c:pt>
                  <c:pt idx="4">
                    <c:v>5.4000000000000003E-3</c:v>
                  </c:pt>
                  <c:pt idx="5">
                    <c:v>7.1999999999999998E-3</c:v>
                  </c:pt>
                  <c:pt idx="6">
                    <c:v>2.2000000000000001E-3</c:v>
                  </c:pt>
                  <c:pt idx="11">
                    <c:v>2.0000000000000001E-4</c:v>
                  </c:pt>
                  <c:pt idx="14">
                    <c:v>6.9999999999999999E-4</c:v>
                  </c:pt>
                  <c:pt idx="16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1.5E-3</c:v>
                  </c:pt>
                  <c:pt idx="3">
                    <c:v>1.12E-2</c:v>
                  </c:pt>
                  <c:pt idx="4">
                    <c:v>5.4000000000000003E-3</c:v>
                  </c:pt>
                  <c:pt idx="5">
                    <c:v>7.1999999999999998E-3</c:v>
                  </c:pt>
                  <c:pt idx="6">
                    <c:v>2.2000000000000001E-3</c:v>
                  </c:pt>
                  <c:pt idx="11">
                    <c:v>2.0000000000000001E-4</c:v>
                  </c:pt>
                  <c:pt idx="14">
                    <c:v>6.9999999999999999E-4</c:v>
                  </c:pt>
                  <c:pt idx="1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28198</c:v>
                </c:pt>
                <c:pt idx="2">
                  <c:v>41333</c:v>
                </c:pt>
                <c:pt idx="3">
                  <c:v>44342.5</c:v>
                </c:pt>
                <c:pt idx="4">
                  <c:v>44373.5</c:v>
                </c:pt>
                <c:pt idx="5">
                  <c:v>44413</c:v>
                </c:pt>
                <c:pt idx="6">
                  <c:v>44413.5</c:v>
                </c:pt>
                <c:pt idx="7">
                  <c:v>45153</c:v>
                </c:pt>
                <c:pt idx="8">
                  <c:v>45153</c:v>
                </c:pt>
                <c:pt idx="9">
                  <c:v>45893</c:v>
                </c:pt>
                <c:pt idx="10">
                  <c:v>45893</c:v>
                </c:pt>
                <c:pt idx="11">
                  <c:v>46462</c:v>
                </c:pt>
                <c:pt idx="12">
                  <c:v>46543</c:v>
                </c:pt>
                <c:pt idx="13">
                  <c:v>46543</c:v>
                </c:pt>
                <c:pt idx="14">
                  <c:v>46762</c:v>
                </c:pt>
                <c:pt idx="15">
                  <c:v>48078</c:v>
                </c:pt>
                <c:pt idx="16">
                  <c:v>49044.5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F4-4FF1-B626-A5286AF10107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1.5E-3</c:v>
                  </c:pt>
                  <c:pt idx="3">
                    <c:v>1.12E-2</c:v>
                  </c:pt>
                  <c:pt idx="4">
                    <c:v>5.4000000000000003E-3</c:v>
                  </c:pt>
                  <c:pt idx="5">
                    <c:v>7.1999999999999998E-3</c:v>
                  </c:pt>
                  <c:pt idx="6">
                    <c:v>2.2000000000000001E-3</c:v>
                  </c:pt>
                  <c:pt idx="11">
                    <c:v>2.0000000000000001E-4</c:v>
                  </c:pt>
                  <c:pt idx="14">
                    <c:v>6.9999999999999999E-4</c:v>
                  </c:pt>
                  <c:pt idx="16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1.5E-3</c:v>
                  </c:pt>
                  <c:pt idx="3">
                    <c:v>1.12E-2</c:v>
                  </c:pt>
                  <c:pt idx="4">
                    <c:v>5.4000000000000003E-3</c:v>
                  </c:pt>
                  <c:pt idx="5">
                    <c:v>7.1999999999999998E-3</c:v>
                  </c:pt>
                  <c:pt idx="6">
                    <c:v>2.2000000000000001E-3</c:v>
                  </c:pt>
                  <c:pt idx="11">
                    <c:v>2.0000000000000001E-4</c:v>
                  </c:pt>
                  <c:pt idx="14">
                    <c:v>6.9999999999999999E-4</c:v>
                  </c:pt>
                  <c:pt idx="1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28198</c:v>
                </c:pt>
                <c:pt idx="2">
                  <c:v>41333</c:v>
                </c:pt>
                <c:pt idx="3">
                  <c:v>44342.5</c:v>
                </c:pt>
                <c:pt idx="4">
                  <c:v>44373.5</c:v>
                </c:pt>
                <c:pt idx="5">
                  <c:v>44413</c:v>
                </c:pt>
                <c:pt idx="6">
                  <c:v>44413.5</c:v>
                </c:pt>
                <c:pt idx="7">
                  <c:v>45153</c:v>
                </c:pt>
                <c:pt idx="8">
                  <c:v>45153</c:v>
                </c:pt>
                <c:pt idx="9">
                  <c:v>45893</c:v>
                </c:pt>
                <c:pt idx="10">
                  <c:v>45893</c:v>
                </c:pt>
                <c:pt idx="11">
                  <c:v>46462</c:v>
                </c:pt>
                <c:pt idx="12">
                  <c:v>46543</c:v>
                </c:pt>
                <c:pt idx="13">
                  <c:v>46543</c:v>
                </c:pt>
                <c:pt idx="14">
                  <c:v>46762</c:v>
                </c:pt>
                <c:pt idx="15">
                  <c:v>48078</c:v>
                </c:pt>
                <c:pt idx="16">
                  <c:v>49044.5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F4-4FF1-B626-A5286AF10107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28198</c:v>
                </c:pt>
                <c:pt idx="2">
                  <c:v>41333</c:v>
                </c:pt>
                <c:pt idx="3">
                  <c:v>44342.5</c:v>
                </c:pt>
                <c:pt idx="4">
                  <c:v>44373.5</c:v>
                </c:pt>
                <c:pt idx="5">
                  <c:v>44413</c:v>
                </c:pt>
                <c:pt idx="6">
                  <c:v>44413.5</c:v>
                </c:pt>
                <c:pt idx="7">
                  <c:v>45153</c:v>
                </c:pt>
                <c:pt idx="8">
                  <c:v>45153</c:v>
                </c:pt>
                <c:pt idx="9">
                  <c:v>45893</c:v>
                </c:pt>
                <c:pt idx="10">
                  <c:v>45893</c:v>
                </c:pt>
                <c:pt idx="11">
                  <c:v>46462</c:v>
                </c:pt>
                <c:pt idx="12">
                  <c:v>46543</c:v>
                </c:pt>
                <c:pt idx="13">
                  <c:v>46543</c:v>
                </c:pt>
                <c:pt idx="14">
                  <c:v>46762</c:v>
                </c:pt>
                <c:pt idx="15">
                  <c:v>48078</c:v>
                </c:pt>
                <c:pt idx="16">
                  <c:v>49044.5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1">
                  <c:v>-7.3603024681352658E-4</c:v>
                </c:pt>
                <c:pt idx="2">
                  <c:v>-3.7861284820341401E-2</c:v>
                </c:pt>
                <c:pt idx="3">
                  <c:v>-4.6367448020876778E-2</c:v>
                </c:pt>
                <c:pt idx="4">
                  <c:v>-4.6455067578682591E-2</c:v>
                </c:pt>
                <c:pt idx="5">
                  <c:v>-4.6566711853951281E-2</c:v>
                </c:pt>
                <c:pt idx="6">
                  <c:v>-4.6568125072625588E-2</c:v>
                </c:pt>
                <c:pt idx="7">
                  <c:v>-4.8658275491896524E-2</c:v>
                </c:pt>
                <c:pt idx="8">
                  <c:v>-4.8658275491896524E-2</c:v>
                </c:pt>
                <c:pt idx="9">
                  <c:v>-5.0749839129841767E-2</c:v>
                </c:pt>
                <c:pt idx="10">
                  <c:v>-5.0749839129841767E-2</c:v>
                </c:pt>
                <c:pt idx="11">
                  <c:v>-5.2358081981180721E-2</c:v>
                </c:pt>
                <c:pt idx="12">
                  <c:v>-5.2587023406415273E-2</c:v>
                </c:pt>
                <c:pt idx="13">
                  <c:v>-5.2587023406415273E-2</c:v>
                </c:pt>
                <c:pt idx="14">
                  <c:v>-5.3206013185753132E-2</c:v>
                </c:pt>
                <c:pt idx="15">
                  <c:v>-5.6925604736477342E-2</c:v>
                </c:pt>
                <c:pt idx="16">
                  <c:v>-5.9657356433874736E-2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F4-4FF1-B626-A5286AF10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208768"/>
        <c:axId val="1"/>
      </c:scatterChart>
      <c:valAx>
        <c:axId val="928208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8722211005679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208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333351279807973"/>
          <c:y val="0.91874999999999996"/>
          <c:w val="0.841027076743612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0</xdr:row>
      <xdr:rowOff>66675</xdr:rowOff>
    </xdr:from>
    <xdr:to>
      <xdr:col>17</xdr:col>
      <xdr:colOff>276225</xdr:colOff>
      <xdr:row>18</xdr:row>
      <xdr:rowOff>85725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E3BD90E5-ECCF-95B2-C985-C8DDB135F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390525</xdr:colOff>
      <xdr:row>0</xdr:row>
      <xdr:rowOff>28575</xdr:rowOff>
    </xdr:from>
    <xdr:to>
      <xdr:col>27</xdr:col>
      <xdr:colOff>228600</xdr:colOff>
      <xdr:row>18</xdr:row>
      <xdr:rowOff>9525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B785FE7F-355D-423C-142E-3530B302CF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13</xdr:col>
      <xdr:colOff>485775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9891D4A-2561-97B2-FA5B-FE834FD47A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83" TargetMode="External"/><Relationship Id="rId13" Type="http://schemas.openxmlformats.org/officeDocument/2006/relationships/hyperlink" Target="http://www.konkoly.hu/cgi-bin/IBVS?5645" TargetMode="External"/><Relationship Id="rId18" Type="http://schemas.openxmlformats.org/officeDocument/2006/relationships/hyperlink" Target="http://www.konkoly.hu/cgi-bin/IBVS?5741" TargetMode="External"/><Relationship Id="rId3" Type="http://schemas.openxmlformats.org/officeDocument/2006/relationships/hyperlink" Target="http://www.konkoly.hu/cgi-bin/IBVS?5287" TargetMode="External"/><Relationship Id="rId21" Type="http://schemas.openxmlformats.org/officeDocument/2006/relationships/hyperlink" Target="http://www.bav-astro.de/sfs/BAVM_link.php?BAVMnr=201" TargetMode="External"/><Relationship Id="rId7" Type="http://schemas.openxmlformats.org/officeDocument/2006/relationships/hyperlink" Target="http://www.konkoly.hu/cgi-bin/IBVS?5399" TargetMode="External"/><Relationship Id="rId12" Type="http://schemas.openxmlformats.org/officeDocument/2006/relationships/hyperlink" Target="http://www.konkoly.hu/cgi-bin/IBVS?5645" TargetMode="External"/><Relationship Id="rId17" Type="http://schemas.openxmlformats.org/officeDocument/2006/relationships/hyperlink" Target="http://www.bav-astro.de/sfs/BAVM_link.php?BAVMnr=173" TargetMode="External"/><Relationship Id="rId25" Type="http://schemas.openxmlformats.org/officeDocument/2006/relationships/hyperlink" Target="http://www.konkoly.hu/cgi-bin/IBVS?6011" TargetMode="External"/><Relationship Id="rId2" Type="http://schemas.openxmlformats.org/officeDocument/2006/relationships/hyperlink" Target="http://www.konkoly.hu/cgi-bin/IBVS?5287" TargetMode="External"/><Relationship Id="rId16" Type="http://schemas.openxmlformats.org/officeDocument/2006/relationships/hyperlink" Target="http://www.bav-astro.de/sfs/BAVM_link.php?BAVMnr=173" TargetMode="External"/><Relationship Id="rId20" Type="http://schemas.openxmlformats.org/officeDocument/2006/relationships/hyperlink" Target="http://www.konkoly.hu/cgi-bin/IBVS?5760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konkoly.hu/cgi-bin/IBVS?5583" TargetMode="External"/><Relationship Id="rId11" Type="http://schemas.openxmlformats.org/officeDocument/2006/relationships/hyperlink" Target="http://www.bav-astro.de/sfs/BAVM_link.php?BAVMnr=158" TargetMode="External"/><Relationship Id="rId24" Type="http://schemas.openxmlformats.org/officeDocument/2006/relationships/hyperlink" Target="http://www.konkoly.hu/cgi-bin/IBVS?5960" TargetMode="External"/><Relationship Id="rId5" Type="http://schemas.openxmlformats.org/officeDocument/2006/relationships/hyperlink" Target="http://www.konkoly.hu/cgi-bin/IBVS?5583" TargetMode="External"/><Relationship Id="rId15" Type="http://schemas.openxmlformats.org/officeDocument/2006/relationships/hyperlink" Target="http://www.konkoly.hu/cgi-bin/IBVS?5603" TargetMode="External"/><Relationship Id="rId23" Type="http://schemas.openxmlformats.org/officeDocument/2006/relationships/hyperlink" Target="http://www.konkoly.hu/cgi-bin/IBVS?5945" TargetMode="External"/><Relationship Id="rId10" Type="http://schemas.openxmlformats.org/officeDocument/2006/relationships/hyperlink" Target="http://vsolj.cetus-net.org/no40.pdf" TargetMode="External"/><Relationship Id="rId19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konkoly.hu/cgi-bin/IBVS?5287" TargetMode="External"/><Relationship Id="rId9" Type="http://schemas.openxmlformats.org/officeDocument/2006/relationships/hyperlink" Target="http://vsolj.cetus-net.org/no40.pdf" TargetMode="External"/><Relationship Id="rId14" Type="http://schemas.openxmlformats.org/officeDocument/2006/relationships/hyperlink" Target="http://www.konkoly.hu/cgi-bin/IBVS?5653" TargetMode="External"/><Relationship Id="rId22" Type="http://schemas.openxmlformats.org/officeDocument/2006/relationships/hyperlink" Target="http://www.konkoly.hu/cgi-bin/IBVS?58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F925"/>
  <sheetViews>
    <sheetView tabSelected="1" workbookViewId="0">
      <pane xSplit="14" ySplit="22" topLeftCell="O55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5.140625" style="6" customWidth="1"/>
    <col min="3" max="3" width="11.85546875" customWidth="1"/>
    <col min="4" max="4" width="9.42578125" customWidth="1"/>
    <col min="5" max="5" width="10.140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21" ht="21" thickBot="1">
      <c r="A1" s="1" t="s">
        <v>48</v>
      </c>
      <c r="C1" s="31" t="s">
        <v>52</v>
      </c>
      <c r="T1" s="9" t="s">
        <v>10</v>
      </c>
      <c r="U1" s="9" t="s">
        <v>70</v>
      </c>
    </row>
    <row r="2" spans="1:21" s="113" customFormat="1" ht="12.95" customHeight="1">
      <c r="A2" s="113" t="s">
        <v>25</v>
      </c>
      <c r="B2" s="114" t="s">
        <v>47</v>
      </c>
      <c r="T2" s="113">
        <v>-6000</v>
      </c>
      <c r="U2" s="113">
        <f>+D$11+D$12*T2+D$13*T2^2</f>
        <v>-3.1120163616993178E-2</v>
      </c>
    </row>
    <row r="3" spans="1:21" s="113" customFormat="1" ht="12.95" customHeight="1" thickBot="1">
      <c r="B3" s="115"/>
      <c r="T3" s="113">
        <v>-3000</v>
      </c>
      <c r="U3" s="113">
        <f t="shared" ref="U3:U21" si="0">+D$11+D$12*T3+D$13*T3^2</f>
        <v>-1.789254137593032E-2</v>
      </c>
    </row>
    <row r="4" spans="1:21" s="113" customFormat="1" ht="12.95" customHeight="1" thickTop="1" thickBot="1">
      <c r="A4" s="116" t="s">
        <v>0</v>
      </c>
      <c r="B4" s="115"/>
      <c r="C4" s="117">
        <v>30257.55</v>
      </c>
      <c r="D4" s="118">
        <v>0.479854</v>
      </c>
      <c r="F4" s="119" t="str">
        <f>"F"&amp;E19</f>
        <v>FNext ToM</v>
      </c>
      <c r="G4" s="120" t="str">
        <f>"G"&amp;E19</f>
        <v>GNext ToM</v>
      </c>
      <c r="T4" s="113">
        <v>0</v>
      </c>
      <c r="U4" s="113">
        <f t="shared" si="0"/>
        <v>-5.5100096147226874E-3</v>
      </c>
    </row>
    <row r="5" spans="1:21" s="113" customFormat="1" ht="12.95" customHeight="1" thickTop="1">
      <c r="A5" s="121" t="s">
        <v>56</v>
      </c>
      <c r="C5" s="122">
        <v>-9.5</v>
      </c>
      <c r="D5" s="113" t="s">
        <v>57</v>
      </c>
      <c r="T5" s="113">
        <v>3000</v>
      </c>
      <c r="U5" s="113">
        <f t="shared" si="0"/>
        <v>6.0274316666297269E-3</v>
      </c>
    </row>
    <row r="6" spans="1:21" s="113" customFormat="1" ht="12.95" customHeight="1">
      <c r="A6" s="116" t="s">
        <v>1</v>
      </c>
      <c r="B6" s="115"/>
      <c r="T6" s="113">
        <v>6000</v>
      </c>
      <c r="U6" s="113">
        <f t="shared" si="0"/>
        <v>1.6719782468126922E-2</v>
      </c>
    </row>
    <row r="7" spans="1:21" s="113" customFormat="1" ht="12.95" customHeight="1">
      <c r="A7" s="113" t="s">
        <v>2</v>
      </c>
      <c r="B7" s="115"/>
      <c r="C7" s="113">
        <f>+C4</f>
        <v>30257.55</v>
      </c>
      <c r="T7" s="113">
        <v>9000</v>
      </c>
      <c r="U7" s="113">
        <f t="shared" si="0"/>
        <v>2.6567042789768895E-2</v>
      </c>
    </row>
    <row r="8" spans="1:21" s="113" customFormat="1" ht="12.95" customHeight="1">
      <c r="A8" s="113" t="s">
        <v>3</v>
      </c>
      <c r="B8" s="115"/>
      <c r="C8" s="113">
        <v>0.47985117356265145</v>
      </c>
      <c r="T8" s="113">
        <v>12000</v>
      </c>
      <c r="U8" s="113">
        <f t="shared" si="0"/>
        <v>3.5569212631555651E-2</v>
      </c>
    </row>
    <row r="9" spans="1:21" s="113" customFormat="1" ht="12.95" customHeight="1">
      <c r="A9" s="121" t="s">
        <v>150</v>
      </c>
      <c r="B9" s="122">
        <v>72</v>
      </c>
      <c r="C9" s="121" t="str">
        <f>"F"&amp;B9</f>
        <v>F72</v>
      </c>
      <c r="D9" s="121" t="str">
        <f>"G"&amp;B9</f>
        <v>G72</v>
      </c>
      <c r="T9" s="113">
        <v>15000</v>
      </c>
      <c r="U9" s="113">
        <f t="shared" si="0"/>
        <v>4.3726291993487182E-2</v>
      </c>
    </row>
    <row r="10" spans="1:21" s="113" customFormat="1" ht="12.95" customHeight="1" thickBot="1">
      <c r="C10" s="123" t="s">
        <v>20</v>
      </c>
      <c r="D10" s="123" t="s">
        <v>21</v>
      </c>
      <c r="T10" s="113">
        <v>18000</v>
      </c>
      <c r="U10" s="113">
        <f t="shared" si="0"/>
        <v>5.1038280875563488E-2</v>
      </c>
    </row>
    <row r="11" spans="1:21" s="113" customFormat="1" ht="12.95" customHeight="1">
      <c r="A11" s="113" t="s">
        <v>16</v>
      </c>
      <c r="C11" s="124">
        <f ca="1">INTERCEPT(INDIRECT(D9):G995,INDIRECT(C9):$F995)</f>
        <v>0.14190886008516479</v>
      </c>
      <c r="D11" s="115">
        <f>+E11*F11</f>
        <v>-5.5100096147226874E-3</v>
      </c>
      <c r="E11" s="125">
        <v>-55.100096147226871</v>
      </c>
      <c r="F11" s="113">
        <v>1E-4</v>
      </c>
      <c r="T11" s="113">
        <v>21000</v>
      </c>
      <c r="U11" s="113">
        <f t="shared" si="0"/>
        <v>5.7505179277784577E-2</v>
      </c>
    </row>
    <row r="12" spans="1:21" s="113" customFormat="1" ht="12.95" customHeight="1">
      <c r="A12" s="113" t="s">
        <v>17</v>
      </c>
      <c r="C12" s="124">
        <f ca="1">SLOPE(INDIRECT(D9):G995,INDIRECT(C9):$F995)</f>
        <v>-1.3096928507261214E-6</v>
      </c>
      <c r="D12" s="115">
        <f>+E12*F12</f>
        <v>3.9866621737600081E-6</v>
      </c>
      <c r="E12" s="126">
        <v>3.9866621737600085</v>
      </c>
      <c r="F12" s="127">
        <v>9.9999999999999995E-7</v>
      </c>
      <c r="T12" s="113">
        <v>24000</v>
      </c>
      <c r="U12" s="113">
        <f t="shared" si="0"/>
        <v>6.3126987200150447E-2</v>
      </c>
    </row>
    <row r="13" spans="1:21" s="113" customFormat="1" ht="12.95" customHeight="1" thickBot="1">
      <c r="A13" s="113" t="s">
        <v>19</v>
      </c>
      <c r="C13" s="115" t="s">
        <v>14</v>
      </c>
      <c r="D13" s="115">
        <f>+E13*F13</f>
        <v>-4.6949471103067818E-11</v>
      </c>
      <c r="E13" s="128">
        <v>-4.6949471103067824</v>
      </c>
      <c r="F13" s="127">
        <v>9.9999999999999994E-12</v>
      </c>
      <c r="T13" s="113">
        <v>27000</v>
      </c>
      <c r="U13" s="113">
        <f t="shared" si="0"/>
        <v>6.79037046426611E-2</v>
      </c>
    </row>
    <row r="14" spans="1:21" s="113" customFormat="1" ht="12.95" customHeight="1">
      <c r="E14" s="113">
        <f>SUM(R21:R114)</f>
        <v>8.3266004111203513E-3</v>
      </c>
      <c r="T14" s="113">
        <v>30000</v>
      </c>
      <c r="U14" s="113">
        <f t="shared" si="0"/>
        <v>7.1835331605316521E-2</v>
      </c>
    </row>
    <row r="15" spans="1:21" s="113" customFormat="1" ht="12.95" customHeight="1">
      <c r="A15" s="129" t="s">
        <v>18</v>
      </c>
      <c r="C15" s="130">
        <f ca="1">(C7+C11)+(C8+C12)*INT(MAX(F21:F3505))</f>
        <v>55869.678392910697</v>
      </c>
      <c r="D15" s="120">
        <f>+C7+INT(MAX(F21:F1578))*C8+D11+D12*INT(MAX(F21:F4013))+D13*INT(MAX(F21:F4040)^2)</f>
        <v>55869.679910576422</v>
      </c>
      <c r="E15" s="124" t="s">
        <v>151</v>
      </c>
      <c r="F15" s="122">
        <v>1</v>
      </c>
      <c r="T15" s="113">
        <v>33000</v>
      </c>
      <c r="U15" s="113">
        <f t="shared" si="0"/>
        <v>7.4921868088116725E-2</v>
      </c>
    </row>
    <row r="16" spans="1:21" s="113" customFormat="1" ht="12.95" customHeight="1">
      <c r="A16" s="116" t="s">
        <v>4</v>
      </c>
      <c r="C16" s="131">
        <f ca="1">+C8+C12</f>
        <v>0.47984986386980072</v>
      </c>
      <c r="D16" s="120">
        <f>+C8+D12+2*D13*MAX(F21:F886)</f>
        <v>0.47985014832183548</v>
      </c>
      <c r="E16" s="124" t="s">
        <v>58</v>
      </c>
      <c r="F16" s="132">
        <f ca="1">NOW()+15018.5+$C$5/24</f>
        <v>60372.723937615738</v>
      </c>
      <c r="T16" s="113">
        <v>36000</v>
      </c>
      <c r="U16" s="113">
        <f t="shared" si="0"/>
        <v>7.716331409106171E-2</v>
      </c>
    </row>
    <row r="17" spans="1:23" s="113" customFormat="1" ht="12.95" customHeight="1" thickBot="1">
      <c r="A17" s="124" t="s">
        <v>51</v>
      </c>
      <c r="C17" s="113">
        <f>COUNT(C21:C2163)</f>
        <v>56</v>
      </c>
      <c r="D17" s="124"/>
      <c r="E17" s="124" t="s">
        <v>152</v>
      </c>
      <c r="F17" s="132">
        <f ca="1">ROUND(2*(F16-$C$7)/$C$8,0)/2+F15</f>
        <v>62760.5</v>
      </c>
      <c r="T17" s="113">
        <v>39000</v>
      </c>
      <c r="U17" s="113">
        <f t="shared" si="0"/>
        <v>7.8559669614151478E-2</v>
      </c>
    </row>
    <row r="18" spans="1:23" s="113" customFormat="1" ht="12.95" customHeight="1" thickTop="1" thickBot="1">
      <c r="A18" s="116" t="s">
        <v>5</v>
      </c>
      <c r="C18" s="117">
        <f ca="1">+C15</f>
        <v>55869.678392910697</v>
      </c>
      <c r="D18" s="118">
        <f ca="1">+C16</f>
        <v>0.47984986386980072</v>
      </c>
      <c r="E18" s="124" t="s">
        <v>59</v>
      </c>
      <c r="F18" s="120">
        <f ca="1">ROUND(2*(F16-$C$15)/$C$16,0)/2+F15</f>
        <v>9385.5</v>
      </c>
      <c r="T18" s="113">
        <v>42000</v>
      </c>
      <c r="U18" s="113">
        <f t="shared" si="0"/>
        <v>7.9110934657386014E-2</v>
      </c>
    </row>
    <row r="19" spans="1:23" s="113" customFormat="1" ht="12.95" customHeight="1" thickTop="1" thickBot="1">
      <c r="A19" s="116" t="s">
        <v>153</v>
      </c>
      <c r="C19" s="133">
        <f>+D15</f>
        <v>55869.679910576422</v>
      </c>
      <c r="D19" s="134">
        <f>+D16</f>
        <v>0.47985014832183548</v>
      </c>
      <c r="E19" s="124" t="s">
        <v>60</v>
      </c>
      <c r="F19" s="135">
        <f ca="1">+$C$15+$C$16*F18-15018.5-$C$5/24</f>
        <v>45355.205123594045</v>
      </c>
      <c r="T19" s="113">
        <v>45000</v>
      </c>
      <c r="U19" s="113">
        <f t="shared" si="0"/>
        <v>7.8817109220765347E-2</v>
      </c>
    </row>
    <row r="20" spans="1:23" s="113" customFormat="1" ht="12.95" customHeight="1" thickBot="1">
      <c r="A20" s="123" t="s">
        <v>6</v>
      </c>
      <c r="B20" s="123" t="s">
        <v>7</v>
      </c>
      <c r="C20" s="123" t="s">
        <v>8</v>
      </c>
      <c r="D20" s="123" t="s">
        <v>13</v>
      </c>
      <c r="E20" s="123" t="s">
        <v>9</v>
      </c>
      <c r="F20" s="123" t="s">
        <v>10</v>
      </c>
      <c r="G20" s="123" t="s">
        <v>11</v>
      </c>
      <c r="H20" s="136" t="s">
        <v>12</v>
      </c>
      <c r="I20" s="136" t="s">
        <v>306</v>
      </c>
      <c r="J20" s="136" t="s">
        <v>157</v>
      </c>
      <c r="K20" s="136" t="s">
        <v>307</v>
      </c>
      <c r="L20" s="136" t="s">
        <v>26</v>
      </c>
      <c r="M20" s="136" t="s">
        <v>27</v>
      </c>
      <c r="N20" s="136" t="s">
        <v>28</v>
      </c>
      <c r="O20" s="136" t="s">
        <v>23</v>
      </c>
      <c r="P20" s="137" t="s">
        <v>22</v>
      </c>
      <c r="Q20" s="123" t="s">
        <v>15</v>
      </c>
      <c r="R20" s="123"/>
      <c r="S20" s="138" t="s">
        <v>63</v>
      </c>
      <c r="T20" s="113">
        <v>48000</v>
      </c>
      <c r="U20" s="113">
        <f t="shared" si="0"/>
        <v>7.7678193304289447E-2</v>
      </c>
    </row>
    <row r="21" spans="1:23" s="113" customFormat="1" ht="12.95" customHeight="1">
      <c r="A21" s="124" t="s">
        <v>69</v>
      </c>
      <c r="B21" s="139" t="s">
        <v>37</v>
      </c>
      <c r="C21" s="140">
        <v>28398.576000000001</v>
      </c>
      <c r="E21" s="113">
        <f t="shared" ref="E21:E52" si="1">+(C21-C$7)/C$8</f>
        <v>-3874.0636731136028</v>
      </c>
      <c r="F21" s="113">
        <f t="shared" ref="F21:F52" si="2">ROUND(2*E21,0)/2</f>
        <v>-3874</v>
      </c>
      <c r="G21" s="113">
        <f t="shared" ref="G21:G28" si="3">+C21-(C$7+F21*C$8)</f>
        <v>-3.0553618285921402E-2</v>
      </c>
      <c r="I21" s="113">
        <f>+G21</f>
        <v>-3.0553618285921402E-2</v>
      </c>
      <c r="P21" s="113">
        <f t="shared" ref="P21:P52" si="4">+D$11+D$12*F21+D$13*F21^2</f>
        <v>-2.1658950716449382E-2</v>
      </c>
      <c r="Q21" s="141">
        <f t="shared" ref="Q21:Q52" si="5">+C21-15018.5</f>
        <v>13380.076000000001</v>
      </c>
      <c r="R21" s="142">
        <f t="shared" ref="R21:R43" si="6">+(P21-G21)^2</f>
        <v>7.9115111171417291E-5</v>
      </c>
      <c r="T21" s="113">
        <v>51000</v>
      </c>
      <c r="U21" s="113">
        <f t="shared" si="0"/>
        <v>7.569418690795833E-2</v>
      </c>
      <c r="W21" s="113" t="s">
        <v>64</v>
      </c>
    </row>
    <row r="22" spans="1:23" s="113" customFormat="1" ht="12.95" customHeight="1">
      <c r="A22" s="124" t="s">
        <v>69</v>
      </c>
      <c r="B22" s="139" t="s">
        <v>37</v>
      </c>
      <c r="C22" s="140">
        <v>29231.607</v>
      </c>
      <c r="E22" s="113">
        <f t="shared" si="1"/>
        <v>-2138.0441614488368</v>
      </c>
      <c r="F22" s="113">
        <f t="shared" si="2"/>
        <v>-2138</v>
      </c>
      <c r="G22" s="113">
        <f t="shared" si="3"/>
        <v>-2.1190923049289268E-2</v>
      </c>
      <c r="I22" s="113">
        <f>+G22</f>
        <v>-2.1190923049289268E-2</v>
      </c>
      <c r="P22" s="113">
        <f t="shared" si="4"/>
        <v>-1.4248101440410436E-2</v>
      </c>
      <c r="Q22" s="141">
        <f t="shared" si="5"/>
        <v>14213.107</v>
      </c>
      <c r="R22" s="142">
        <f t="shared" si="6"/>
        <v>4.8202771892714843E-5</v>
      </c>
      <c r="T22" s="113">
        <v>54000</v>
      </c>
      <c r="U22" s="113">
        <f>+D$11+D$12*T22+D$13*T22^2</f>
        <v>7.2865090031771995E-2</v>
      </c>
      <c r="W22" s="113" t="s">
        <v>64</v>
      </c>
    </row>
    <row r="23" spans="1:23" s="113" customFormat="1" ht="12.95" customHeight="1">
      <c r="A23" s="124" t="s">
        <v>69</v>
      </c>
      <c r="B23" s="139" t="s">
        <v>37</v>
      </c>
      <c r="C23" s="140">
        <v>29249.365000000002</v>
      </c>
      <c r="E23" s="113">
        <f t="shared" si="1"/>
        <v>-2101.036853811851</v>
      </c>
      <c r="F23" s="113">
        <f t="shared" si="2"/>
        <v>-2101</v>
      </c>
      <c r="G23" s="113">
        <f t="shared" si="3"/>
        <v>-1.7684344868030166E-2</v>
      </c>
      <c r="I23" s="113">
        <f>+G23</f>
        <v>-1.7684344868030166E-2</v>
      </c>
      <c r="P23" s="113">
        <f t="shared" si="4"/>
        <v>-1.4093231244085099E-2</v>
      </c>
      <c r="Q23" s="141">
        <f t="shared" si="5"/>
        <v>14230.865000000002</v>
      </c>
      <c r="R23" s="142">
        <f t="shared" si="6"/>
        <v>1.2896097060083876E-5</v>
      </c>
      <c r="W23" s="113" t="s">
        <v>64</v>
      </c>
    </row>
    <row r="24" spans="1:23" s="113" customFormat="1" ht="12.95" customHeight="1">
      <c r="A24" s="124" t="s">
        <v>69</v>
      </c>
      <c r="B24" s="139" t="s">
        <v>37</v>
      </c>
      <c r="C24" s="140">
        <v>29276.245999999999</v>
      </c>
      <c r="E24" s="113">
        <f t="shared" si="1"/>
        <v>-2045.0174013628348</v>
      </c>
      <c r="F24" s="113">
        <f t="shared" si="2"/>
        <v>-2045</v>
      </c>
      <c r="G24" s="113">
        <f t="shared" si="3"/>
        <v>-8.3500643777369987E-3</v>
      </c>
      <c r="I24" s="113">
        <f>+G24</f>
        <v>-8.3500643777369987E-3</v>
      </c>
      <c r="P24" s="113">
        <f t="shared" si="4"/>
        <v>-1.3859077621951712E-2</v>
      </c>
      <c r="Q24" s="141">
        <f t="shared" si="5"/>
        <v>14257.745999999999</v>
      </c>
      <c r="R24" s="142">
        <f t="shared" si="6"/>
        <v>3.0349226924933116E-5</v>
      </c>
      <c r="W24" s="113" t="s">
        <v>64</v>
      </c>
    </row>
    <row r="25" spans="1:23" s="113" customFormat="1" ht="12.95" customHeight="1">
      <c r="A25" s="124" t="s">
        <v>69</v>
      </c>
      <c r="B25" s="139" t="s">
        <v>37</v>
      </c>
      <c r="C25" s="140">
        <v>29497.437000000002</v>
      </c>
      <c r="E25" s="113">
        <f t="shared" si="1"/>
        <v>-1584.0598958142464</v>
      </c>
      <c r="F25" s="113">
        <f t="shared" si="2"/>
        <v>-1584</v>
      </c>
      <c r="G25" s="113">
        <f t="shared" si="3"/>
        <v>-2.8741076755977701E-2</v>
      </c>
      <c r="I25" s="113">
        <f>+G25</f>
        <v>-2.8741076755977701E-2</v>
      </c>
      <c r="P25" s="113">
        <f t="shared" si="4"/>
        <v>-1.194268135012652E-2</v>
      </c>
      <c r="Q25" s="141">
        <f t="shared" si="5"/>
        <v>14478.937000000002</v>
      </c>
      <c r="R25" s="142">
        <f t="shared" si="6"/>
        <v>2.8218608821132201E-4</v>
      </c>
      <c r="W25" s="113" t="s">
        <v>64</v>
      </c>
    </row>
    <row r="26" spans="1:23" s="113" customFormat="1" ht="12.95" customHeight="1">
      <c r="A26" s="124" t="s">
        <v>69</v>
      </c>
      <c r="B26" s="139" t="s">
        <v>37</v>
      </c>
      <c r="C26" s="140">
        <v>29529.663</v>
      </c>
      <c r="E26" s="113">
        <f t="shared" si="1"/>
        <v>-1516.9015730352544</v>
      </c>
      <c r="F26" s="113">
        <f t="shared" si="2"/>
        <v>-1517</v>
      </c>
      <c r="G26" s="113">
        <f t="shared" si="3"/>
        <v>4.7230294541805051E-2</v>
      </c>
      <c r="I26" s="113">
        <f>+G26</f>
        <v>4.7230294541805051E-2</v>
      </c>
      <c r="P26" s="113">
        <f t="shared" si="4"/>
        <v>-1.1665820433721929E-2</v>
      </c>
      <c r="Q26" s="141">
        <f t="shared" si="5"/>
        <v>14511.163</v>
      </c>
      <c r="R26" s="142">
        <f t="shared" si="6"/>
        <v>3.4687523592104932E-3</v>
      </c>
      <c r="W26" s="113" t="s">
        <v>64</v>
      </c>
    </row>
    <row r="27" spans="1:23" s="113" customFormat="1" ht="12.95" customHeight="1">
      <c r="A27" s="124" t="s">
        <v>69</v>
      </c>
      <c r="B27" s="139" t="s">
        <v>37</v>
      </c>
      <c r="C27" s="140">
        <v>29726.353999999999</v>
      </c>
      <c r="E27" s="113">
        <f t="shared" si="1"/>
        <v>-1107.0015647896391</v>
      </c>
      <c r="F27" s="113">
        <f t="shared" si="2"/>
        <v>-1107</v>
      </c>
      <c r="G27" s="113">
        <f t="shared" si="3"/>
        <v>-7.5086614378960803E-4</v>
      </c>
      <c r="I27" s="113">
        <f>+G27</f>
        <v>-7.5086614378960803E-4</v>
      </c>
      <c r="P27" s="113">
        <f t="shared" si="4"/>
        <v>-9.9807788234888006E-3</v>
      </c>
      <c r="Q27" s="141">
        <f t="shared" si="5"/>
        <v>14707.853999999999</v>
      </c>
      <c r="R27" s="142">
        <f t="shared" si="6"/>
        <v>8.5191288074871932E-5</v>
      </c>
      <c r="W27" s="113" t="s">
        <v>64</v>
      </c>
    </row>
    <row r="28" spans="1:23" s="113" customFormat="1" ht="12.95" customHeight="1">
      <c r="A28" s="124" t="s">
        <v>69</v>
      </c>
      <c r="B28" s="139" t="s">
        <v>37</v>
      </c>
      <c r="C28" s="140">
        <v>30071.31</v>
      </c>
      <c r="E28" s="113">
        <f t="shared" si="1"/>
        <v>-388.12033868180521</v>
      </c>
      <c r="F28" s="113">
        <f t="shared" si="2"/>
        <v>-388</v>
      </c>
      <c r="G28" s="113">
        <f t="shared" si="3"/>
        <v>-5.7744657689909218E-2</v>
      </c>
      <c r="I28" s="113">
        <f>+G28</f>
        <v>-5.7744657689909218E-2</v>
      </c>
      <c r="P28" s="113">
        <f t="shared" si="4"/>
        <v>-7.0639024993193111E-3</v>
      </c>
      <c r="Q28" s="141">
        <f t="shared" si="5"/>
        <v>15052.810000000001</v>
      </c>
      <c r="R28" s="142">
        <f t="shared" si="6"/>
        <v>2.5685389466885058E-3</v>
      </c>
      <c r="W28" s="113" t="s">
        <v>64</v>
      </c>
    </row>
    <row r="29" spans="1:23" s="113" customFormat="1" ht="12.95" customHeight="1">
      <c r="A29" s="113" t="s">
        <v>12</v>
      </c>
      <c r="B29" s="115"/>
      <c r="C29" s="143">
        <v>30257.55</v>
      </c>
      <c r="D29" s="143" t="s">
        <v>14</v>
      </c>
      <c r="E29" s="113">
        <f t="shared" si="1"/>
        <v>0</v>
      </c>
      <c r="F29" s="113">
        <f t="shared" si="2"/>
        <v>0</v>
      </c>
      <c r="H29" s="120">
        <v>0</v>
      </c>
      <c r="P29" s="113">
        <f t="shared" si="4"/>
        <v>-5.5100096147226874E-3</v>
      </c>
      <c r="Q29" s="141">
        <f t="shared" si="5"/>
        <v>15239.05</v>
      </c>
      <c r="R29" s="142">
        <f t="shared" si="6"/>
        <v>3.0360205954336458E-5</v>
      </c>
    </row>
    <row r="30" spans="1:23" s="113" customFormat="1" ht="12.95" customHeight="1">
      <c r="A30" s="124" t="s">
        <v>69</v>
      </c>
      <c r="B30" s="139" t="s">
        <v>37</v>
      </c>
      <c r="C30" s="140">
        <v>30257.553</v>
      </c>
      <c r="E30" s="113">
        <f t="shared" si="1"/>
        <v>6.2519384465347929E-3</v>
      </c>
      <c r="F30" s="113">
        <f t="shared" si="2"/>
        <v>0</v>
      </c>
      <c r="G30" s="113">
        <f t="shared" ref="G30:G43" si="7">+C30-(C$7+F30*C$8)</f>
        <v>3.0000000006111804E-3</v>
      </c>
      <c r="I30" s="113">
        <f>+G30</f>
        <v>3.0000000006111804E-3</v>
      </c>
      <c r="P30" s="113">
        <f t="shared" si="4"/>
        <v>-5.5100096147226874E-3</v>
      </c>
      <c r="Q30" s="141">
        <f t="shared" si="5"/>
        <v>15239.053</v>
      </c>
      <c r="R30" s="142">
        <f t="shared" si="6"/>
        <v>7.2420263653074892E-5</v>
      </c>
      <c r="W30" s="113" t="s">
        <v>64</v>
      </c>
    </row>
    <row r="31" spans="1:23" s="113" customFormat="1" ht="12.95" customHeight="1">
      <c r="A31" s="124" t="s">
        <v>69</v>
      </c>
      <c r="B31" s="139" t="s">
        <v>37</v>
      </c>
      <c r="C31" s="140">
        <v>31144.3</v>
      </c>
      <c r="E31" s="113">
        <f t="shared" si="1"/>
        <v>1847.9688054450951</v>
      </c>
      <c r="F31" s="113">
        <f t="shared" si="2"/>
        <v>1848</v>
      </c>
      <c r="G31" s="113">
        <f t="shared" si="7"/>
        <v>-1.4968743780627847E-2</v>
      </c>
      <c r="I31" s="113">
        <f>+G31</f>
        <v>-1.4968743780627847E-2</v>
      </c>
      <c r="P31" s="113">
        <f t="shared" si="4"/>
        <v>1.6970047558238367E-3</v>
      </c>
      <c r="Q31" s="141">
        <f t="shared" si="5"/>
        <v>16125.8</v>
      </c>
      <c r="R31" s="142">
        <f t="shared" si="6"/>
        <v>2.777471742802414E-4</v>
      </c>
      <c r="W31" s="113" t="s">
        <v>64</v>
      </c>
    </row>
    <row r="32" spans="1:23" s="113" customFormat="1" ht="12.95" customHeight="1">
      <c r="A32" s="124" t="s">
        <v>69</v>
      </c>
      <c r="B32" s="139" t="s">
        <v>37</v>
      </c>
      <c r="C32" s="140">
        <v>31145.29</v>
      </c>
      <c r="E32" s="113">
        <f t="shared" si="1"/>
        <v>1850.0319451320347</v>
      </c>
      <c r="F32" s="113">
        <f t="shared" si="2"/>
        <v>1850</v>
      </c>
      <c r="G32" s="113">
        <f t="shared" si="7"/>
        <v>1.5328909095842391E-2</v>
      </c>
      <c r="I32" s="113">
        <f>+G32</f>
        <v>1.5328909095842391E-2</v>
      </c>
      <c r="P32" s="113">
        <f t="shared" si="4"/>
        <v>1.7046308418830782E-3</v>
      </c>
      <c r="Q32" s="141">
        <f t="shared" si="5"/>
        <v>16126.79</v>
      </c>
      <c r="R32" s="142">
        <f t="shared" si="6"/>
        <v>1.8562095794130864E-4</v>
      </c>
      <c r="W32" s="113" t="s">
        <v>64</v>
      </c>
    </row>
    <row r="33" spans="1:32" s="113" customFormat="1" ht="12.95" customHeight="1">
      <c r="A33" s="124" t="s">
        <v>69</v>
      </c>
      <c r="B33" s="139" t="s">
        <v>37</v>
      </c>
      <c r="C33" s="140">
        <v>34750.427000000003</v>
      </c>
      <c r="E33" s="113">
        <f t="shared" si="1"/>
        <v>9363.0634820431351</v>
      </c>
      <c r="F33" s="113">
        <f t="shared" si="2"/>
        <v>9363</v>
      </c>
      <c r="G33" s="113">
        <f t="shared" si="7"/>
        <v>3.046193289628718E-2</v>
      </c>
      <c r="I33" s="113">
        <f>+G33</f>
        <v>3.046193289628718E-2</v>
      </c>
      <c r="P33" s="113">
        <f t="shared" si="4"/>
        <v>2.7701246829798548E-2</v>
      </c>
      <c r="Q33" s="141">
        <f t="shared" si="5"/>
        <v>19731.927000000003</v>
      </c>
      <c r="R33" s="142">
        <f t="shared" si="6"/>
        <v>7.6213875577044774E-6</v>
      </c>
      <c r="W33" s="113" t="s">
        <v>66</v>
      </c>
    </row>
    <row r="34" spans="1:32" s="113" customFormat="1" ht="12.95" customHeight="1">
      <c r="A34" s="124" t="s">
        <v>69</v>
      </c>
      <c r="B34" s="139" t="s">
        <v>37</v>
      </c>
      <c r="C34" s="140">
        <v>35896.317999999999</v>
      </c>
      <c r="E34" s="113">
        <f t="shared" si="1"/>
        <v>11751.076814369359</v>
      </c>
      <c r="F34" s="113">
        <f t="shared" si="2"/>
        <v>11751</v>
      </c>
      <c r="G34" s="113">
        <f t="shared" si="7"/>
        <v>3.6859465282759629E-2</v>
      </c>
      <c r="I34" s="113">
        <f>+G34</f>
        <v>3.6859465282759629E-2</v>
      </c>
      <c r="P34" s="113">
        <f t="shared" si="4"/>
        <v>3.4854192875443474E-2</v>
      </c>
      <c r="Q34" s="141">
        <f t="shared" si="5"/>
        <v>20877.817999999999</v>
      </c>
      <c r="R34" s="142">
        <f t="shared" si="6"/>
        <v>4.0211174275435293E-6</v>
      </c>
      <c r="W34" s="113" t="s">
        <v>66</v>
      </c>
    </row>
    <row r="35" spans="1:32">
      <c r="A35" s="48" t="s">
        <v>69</v>
      </c>
      <c r="B35" s="49" t="s">
        <v>37</v>
      </c>
      <c r="C35" s="50">
        <v>36135.286</v>
      </c>
      <c r="E35">
        <f t="shared" si="1"/>
        <v>12249.081223165078</v>
      </c>
      <c r="F35">
        <f t="shared" si="2"/>
        <v>12249</v>
      </c>
      <c r="G35">
        <f t="shared" si="7"/>
        <v>3.8975031086010858E-2</v>
      </c>
      <c r="I35">
        <f>+G35</f>
        <v>3.8975031086010858E-2</v>
      </c>
      <c r="P35">
        <f t="shared" si="4"/>
        <v>3.6278410559352089E-2</v>
      </c>
      <c r="Q35" s="2">
        <f t="shared" si="5"/>
        <v>21116.786</v>
      </c>
      <c r="R35" s="52">
        <f t="shared" si="6"/>
        <v>7.2717622647974162E-6</v>
      </c>
      <c r="W35" t="s">
        <v>66</v>
      </c>
    </row>
    <row r="36" spans="1:32">
      <c r="A36" s="48" t="s">
        <v>69</v>
      </c>
      <c r="B36" s="49" t="s">
        <v>37</v>
      </c>
      <c r="C36" s="50">
        <v>36164.557000000001</v>
      </c>
      <c r="E36">
        <f t="shared" si="1"/>
        <v>12310.081386575492</v>
      </c>
      <c r="F36">
        <f t="shared" si="2"/>
        <v>12310</v>
      </c>
      <c r="G36">
        <f t="shared" si="7"/>
        <v>3.9053443761076778E-2</v>
      </c>
      <c r="I36">
        <f>+G36</f>
        <v>3.9053443761076778E-2</v>
      </c>
      <c r="P36">
        <f t="shared" si="4"/>
        <v>3.6451261996241421E-2</v>
      </c>
      <c r="Q36" s="2">
        <f t="shared" si="5"/>
        <v>21146.057000000001</v>
      </c>
      <c r="R36" s="52">
        <f t="shared" si="6"/>
        <v>6.7713499372416518E-6</v>
      </c>
      <c r="W36" t="s">
        <v>66</v>
      </c>
    </row>
    <row r="37" spans="1:32">
      <c r="A37" s="48" t="s">
        <v>69</v>
      </c>
      <c r="B37" s="49" t="s">
        <v>37</v>
      </c>
      <c r="C37" s="51">
        <v>36277.322</v>
      </c>
      <c r="E37">
        <f t="shared" si="1"/>
        <v>12545.081332835447</v>
      </c>
      <c r="F37">
        <f t="shared" si="2"/>
        <v>12545</v>
      </c>
      <c r="G37">
        <f t="shared" si="7"/>
        <v>3.9027656537655275E-2</v>
      </c>
      <c r="I37">
        <f>+G37</f>
        <v>3.9027656537655275E-2</v>
      </c>
      <c r="P37">
        <f t="shared" si="4"/>
        <v>3.7113899267572331E-2</v>
      </c>
      <c r="Q37" s="2">
        <f t="shared" si="5"/>
        <v>21258.822</v>
      </c>
      <c r="R37" s="52">
        <f t="shared" si="6"/>
        <v>3.6624668887953227E-6</v>
      </c>
      <c r="W37" t="s">
        <v>66</v>
      </c>
    </row>
    <row r="38" spans="1:32">
      <c r="A38" s="48" t="s">
        <v>69</v>
      </c>
      <c r="B38" s="49" t="s">
        <v>37</v>
      </c>
      <c r="C38" s="50">
        <v>36486.51</v>
      </c>
      <c r="E38">
        <f t="shared" si="1"/>
        <v>12981.024832664545</v>
      </c>
      <c r="F38">
        <f t="shared" si="2"/>
        <v>12981</v>
      </c>
      <c r="G38">
        <f t="shared" si="7"/>
        <v>1.191598322475329E-2</v>
      </c>
      <c r="I38">
        <f>+G38</f>
        <v>1.191598322475329E-2</v>
      </c>
      <c r="P38">
        <f t="shared" si="4"/>
        <v>3.8329567536403368E-2</v>
      </c>
      <c r="Q38" s="2">
        <f t="shared" si="5"/>
        <v>21468.010000000002</v>
      </c>
      <c r="R38" s="52">
        <f t="shared" si="6"/>
        <v>6.9767743618864711E-4</v>
      </c>
      <c r="W38" t="s">
        <v>64</v>
      </c>
    </row>
    <row r="39" spans="1:32">
      <c r="A39" s="48" t="s">
        <v>69</v>
      </c>
      <c r="B39" s="49" t="s">
        <v>37</v>
      </c>
      <c r="C39" s="50">
        <v>36488.47</v>
      </c>
      <c r="E39">
        <f t="shared" si="1"/>
        <v>12985.10943244878</v>
      </c>
      <c r="F39">
        <f t="shared" si="2"/>
        <v>12985</v>
      </c>
      <c r="G39">
        <f t="shared" si="7"/>
        <v>5.251128897361923E-2</v>
      </c>
      <c r="I39">
        <f>+G39</f>
        <v>5.251128897361923E-2</v>
      </c>
      <c r="P39">
        <f t="shared" si="4"/>
        <v>3.8340637825231755E-2</v>
      </c>
      <c r="Q39" s="2">
        <f t="shared" si="5"/>
        <v>21469.97</v>
      </c>
      <c r="R39" s="52">
        <f t="shared" si="6"/>
        <v>2.0080735396929528E-4</v>
      </c>
      <c r="W39" t="s">
        <v>64</v>
      </c>
    </row>
    <row r="40" spans="1:32">
      <c r="A40" s="48" t="s">
        <v>69</v>
      </c>
      <c r="B40" s="49" t="s">
        <v>37</v>
      </c>
      <c r="C40" s="50">
        <v>36514.370000000003</v>
      </c>
      <c r="E40">
        <f t="shared" si="1"/>
        <v>13039.084501026204</v>
      </c>
      <c r="F40">
        <f t="shared" si="2"/>
        <v>13039</v>
      </c>
      <c r="G40">
        <f t="shared" si="7"/>
        <v>4.054791659291368E-2</v>
      </c>
      <c r="I40">
        <f>+G40</f>
        <v>4.054791659291368E-2</v>
      </c>
      <c r="P40">
        <f t="shared" si="4"/>
        <v>3.8489939678671536E-2</v>
      </c>
      <c r="Q40" s="2">
        <f t="shared" si="5"/>
        <v>21495.870000000003</v>
      </c>
      <c r="R40" s="52">
        <f t="shared" si="6"/>
        <v>4.2352689795536141E-6</v>
      </c>
      <c r="W40" t="s">
        <v>64</v>
      </c>
    </row>
    <row r="41" spans="1:32">
      <c r="A41" s="48" t="s">
        <v>69</v>
      </c>
      <c r="B41" s="49" t="s">
        <v>37</v>
      </c>
      <c r="C41" s="50">
        <v>36540.269999999997</v>
      </c>
      <c r="E41">
        <f t="shared" si="1"/>
        <v>13093.059569603613</v>
      </c>
      <c r="F41">
        <f t="shared" si="2"/>
        <v>13093</v>
      </c>
      <c r="G41">
        <f t="shared" si="7"/>
        <v>2.8584544204932172E-2</v>
      </c>
      <c r="I41">
        <f>+G41</f>
        <v>2.8584544204932172E-2</v>
      </c>
      <c r="P41">
        <f t="shared" si="4"/>
        <v>3.8638967722795854E-2</v>
      </c>
      <c r="Q41" s="2">
        <f t="shared" si="5"/>
        <v>21521.769999999997</v>
      </c>
      <c r="R41" s="52">
        <f t="shared" si="6"/>
        <v>1.010914322765703E-4</v>
      </c>
      <c r="W41" t="s">
        <v>64</v>
      </c>
    </row>
    <row r="42" spans="1:32">
      <c r="A42" t="s">
        <v>31</v>
      </c>
      <c r="C42" s="37">
        <v>43788.472000000002</v>
      </c>
      <c r="D42" s="37"/>
      <c r="E42">
        <f t="shared" si="1"/>
        <v>28198.163817209766</v>
      </c>
      <c r="F42">
        <f t="shared" si="2"/>
        <v>28198</v>
      </c>
      <c r="G42">
        <f t="shared" si="7"/>
        <v>7.8607880357594695E-2</v>
      </c>
      <c r="I42">
        <f>+G42</f>
        <v>7.8607880357594695E-2</v>
      </c>
      <c r="O42">
        <f t="shared" ref="O42:O76" ca="1" si="8">+C$11+C$12*$F42</f>
        <v>0.10497814108038962</v>
      </c>
      <c r="P42">
        <f t="shared" si="4"/>
        <v>6.9575088673500915E-2</v>
      </c>
      <c r="Q42" s="2">
        <f t="shared" si="5"/>
        <v>28769.972000000002</v>
      </c>
      <c r="R42" s="52">
        <f t="shared" si="6"/>
        <v>8.1591325608233747E-5</v>
      </c>
      <c r="AB42">
        <v>10</v>
      </c>
      <c r="AD42" t="s">
        <v>30</v>
      </c>
      <c r="AF42" t="s">
        <v>32</v>
      </c>
    </row>
    <row r="43" spans="1:32">
      <c r="A43" t="s">
        <v>34</v>
      </c>
      <c r="C43" s="37">
        <v>50091.315499999997</v>
      </c>
      <c r="D43" s="37">
        <v>1.5E-3</v>
      </c>
      <c r="E43">
        <f t="shared" si="1"/>
        <v>41333.160347914447</v>
      </c>
      <c r="F43">
        <f t="shared" si="2"/>
        <v>41333</v>
      </c>
      <c r="G43">
        <f t="shared" si="7"/>
        <v>7.6943134925386403E-2</v>
      </c>
      <c r="K43">
        <f>+G43</f>
        <v>7.6943134925386403E-2</v>
      </c>
      <c r="O43">
        <f t="shared" ca="1" si="8"/>
        <v>8.7775325486102007E-2</v>
      </c>
      <c r="P43">
        <f t="shared" si="4"/>
        <v>7.9061428651201193E-2</v>
      </c>
      <c r="Q43" s="2">
        <f t="shared" si="5"/>
        <v>35072.815499999997</v>
      </c>
      <c r="R43" s="52">
        <f t="shared" si="6"/>
        <v>4.4871683088263067E-6</v>
      </c>
      <c r="AB43">
        <v>14</v>
      </c>
      <c r="AD43" t="s">
        <v>33</v>
      </c>
    </row>
    <row r="44" spans="1:32">
      <c r="A44" t="s">
        <v>39</v>
      </c>
      <c r="B44" s="14" t="s">
        <v>40</v>
      </c>
      <c r="C44" s="38">
        <v>51535.438300000002</v>
      </c>
      <c r="D44" s="38">
        <v>1.12E-2</v>
      </c>
      <c r="E44">
        <f t="shared" si="1"/>
        <v>44342.682632247161</v>
      </c>
      <c r="F44">
        <f t="shared" si="2"/>
        <v>44342.5</v>
      </c>
      <c r="O44">
        <f t="shared" ca="1" si="8"/>
        <v>8.3833804851841748E-2</v>
      </c>
      <c r="P44">
        <f t="shared" si="4"/>
        <v>7.8953817244250116E-2</v>
      </c>
      <c r="Q44" s="2">
        <f t="shared" si="5"/>
        <v>36516.938300000002</v>
      </c>
      <c r="R44" s="52"/>
      <c r="S44" s="15">
        <v>8.7636298128927592E-2</v>
      </c>
    </row>
    <row r="45" spans="1:32">
      <c r="A45" t="s">
        <v>41</v>
      </c>
      <c r="B45" s="14" t="s">
        <v>40</v>
      </c>
      <c r="C45" s="38">
        <v>51550.304499999998</v>
      </c>
      <c r="D45" s="38">
        <v>5.4000000000000003E-3</v>
      </c>
      <c r="E45">
        <f t="shared" si="1"/>
        <v>44373.663488018799</v>
      </c>
      <c r="F45">
        <f t="shared" si="2"/>
        <v>44373.5</v>
      </c>
      <c r="G45">
        <f t="shared" ref="G45:G65" si="9">+C45-(C$7+F45*C$8)</f>
        <v>7.844991768070031E-2</v>
      </c>
      <c r="K45">
        <f>+G45</f>
        <v>7.844991768070031E-2</v>
      </c>
      <c r="O45">
        <f t="shared" ca="1" si="8"/>
        <v>8.3793204373469238E-2</v>
      </c>
      <c r="P45">
        <f t="shared" si="4"/>
        <v>7.8948283524006901E-2</v>
      </c>
      <c r="Q45" s="2">
        <f t="shared" si="5"/>
        <v>36531.804499999998</v>
      </c>
      <c r="R45" s="52">
        <f t="shared" ref="R45:R65" si="10">+(P45-G45)^2</f>
        <v>2.4836851377469046E-7</v>
      </c>
      <c r="S45" s="15"/>
    </row>
    <row r="46" spans="1:32">
      <c r="A46" t="s">
        <v>41</v>
      </c>
      <c r="B46" s="14" t="s">
        <v>37</v>
      </c>
      <c r="C46" s="38">
        <v>51569.258500000004</v>
      </c>
      <c r="D46" s="38">
        <v>7.1999999999999998E-3</v>
      </c>
      <c r="E46">
        <f t="shared" si="1"/>
        <v>44413.163235115971</v>
      </c>
      <c r="F46">
        <f t="shared" si="2"/>
        <v>44413</v>
      </c>
      <c r="G46">
        <f t="shared" si="9"/>
        <v>7.8328561961825471E-2</v>
      </c>
      <c r="K46">
        <f>+G46</f>
        <v>7.8328561961825471E-2</v>
      </c>
      <c r="O46">
        <f t="shared" ca="1" si="8"/>
        <v>8.3741471505865556E-2</v>
      </c>
      <c r="P46">
        <f t="shared" si="4"/>
        <v>7.8941101750834783E-2</v>
      </c>
      <c r="Q46" s="2">
        <f t="shared" si="5"/>
        <v>36550.758500000004</v>
      </c>
      <c r="R46" s="52">
        <f t="shared" si="10"/>
        <v>3.7520499311957186E-7</v>
      </c>
      <c r="S46" s="15"/>
    </row>
    <row r="47" spans="1:32">
      <c r="A47" s="26" t="s">
        <v>41</v>
      </c>
      <c r="B47" s="14" t="s">
        <v>40</v>
      </c>
      <c r="C47" s="38">
        <v>51569.496400000004</v>
      </c>
      <c r="D47" s="38">
        <v>2.2000000000000001E-3</v>
      </c>
      <c r="E47">
        <f t="shared" si="1"/>
        <v>44413.65901383468</v>
      </c>
      <c r="F47">
        <f t="shared" si="2"/>
        <v>44413.5</v>
      </c>
      <c r="G47">
        <f t="shared" si="9"/>
        <v>7.6302975183352828E-2</v>
      </c>
      <c r="K47">
        <f>+G47</f>
        <v>7.6302975183352828E-2</v>
      </c>
      <c r="O47">
        <f t="shared" ca="1" si="8"/>
        <v>8.3740816659440193E-2</v>
      </c>
      <c r="P47">
        <f t="shared" si="4"/>
        <v>7.8941009903324172E-2</v>
      </c>
      <c r="Q47" s="2">
        <f t="shared" si="5"/>
        <v>36550.996400000004</v>
      </c>
      <c r="R47" s="52">
        <f t="shared" si="10"/>
        <v>6.9592271837742866E-6</v>
      </c>
      <c r="S47" s="15"/>
    </row>
    <row r="48" spans="1:32">
      <c r="A48" s="27" t="s">
        <v>43</v>
      </c>
      <c r="B48" s="17" t="s">
        <v>37</v>
      </c>
      <c r="C48" s="30">
        <v>51924.35</v>
      </c>
      <c r="D48" s="37"/>
      <c r="E48">
        <f t="shared" si="1"/>
        <v>45153.166635261106</v>
      </c>
      <c r="F48">
        <f t="shared" si="2"/>
        <v>45153</v>
      </c>
      <c r="G48">
        <f t="shared" si="9"/>
        <v>7.9960125600337051E-2</v>
      </c>
      <c r="J48">
        <f t="shared" ref="J45:J57" si="11">+G48</f>
        <v>7.9960125600337051E-2</v>
      </c>
      <c r="O48">
        <f t="shared" ca="1" si="8"/>
        <v>8.2772298796328234E-2</v>
      </c>
      <c r="P48">
        <f t="shared" si="4"/>
        <v>7.8779475276092331E-2</v>
      </c>
      <c r="Q48" s="2">
        <f t="shared" si="5"/>
        <v>36905.85</v>
      </c>
      <c r="R48" s="52">
        <f t="shared" si="10"/>
        <v>1.3939351881391619E-6</v>
      </c>
      <c r="S48" s="15"/>
    </row>
    <row r="49" spans="1:23">
      <c r="A49" s="27" t="s">
        <v>43</v>
      </c>
      <c r="B49" s="17" t="s">
        <v>37</v>
      </c>
      <c r="C49" s="30">
        <v>51924.35</v>
      </c>
      <c r="D49" s="37"/>
      <c r="E49">
        <f t="shared" si="1"/>
        <v>45153.166635261106</v>
      </c>
      <c r="F49">
        <f t="shared" si="2"/>
        <v>45153</v>
      </c>
      <c r="G49">
        <f t="shared" si="9"/>
        <v>7.9960125600337051E-2</v>
      </c>
      <c r="J49">
        <f t="shared" si="11"/>
        <v>7.9960125600337051E-2</v>
      </c>
      <c r="O49">
        <f t="shared" ca="1" si="8"/>
        <v>8.2772298796328234E-2</v>
      </c>
      <c r="P49">
        <f t="shared" si="4"/>
        <v>7.8779475276092331E-2</v>
      </c>
      <c r="Q49" s="2">
        <f t="shared" si="5"/>
        <v>36905.85</v>
      </c>
      <c r="R49" s="52">
        <f t="shared" si="10"/>
        <v>1.3939351881391619E-6</v>
      </c>
      <c r="S49" s="15"/>
    </row>
    <row r="50" spans="1:23">
      <c r="A50" s="28" t="s">
        <v>43</v>
      </c>
      <c r="B50" s="14" t="s">
        <v>37</v>
      </c>
      <c r="C50" s="38">
        <v>51924.35</v>
      </c>
      <c r="D50" s="38">
        <v>2.7000000000000001E-3</v>
      </c>
      <c r="E50">
        <f t="shared" si="1"/>
        <v>45153.166635261106</v>
      </c>
      <c r="F50">
        <f t="shared" si="2"/>
        <v>45153</v>
      </c>
      <c r="G50">
        <f t="shared" si="9"/>
        <v>7.9960125600337051E-2</v>
      </c>
      <c r="J50">
        <f t="shared" si="11"/>
        <v>7.9960125600337051E-2</v>
      </c>
      <c r="O50">
        <f t="shared" ca="1" si="8"/>
        <v>8.2772298796328234E-2</v>
      </c>
      <c r="P50">
        <f t="shared" si="4"/>
        <v>7.8779475276092331E-2</v>
      </c>
      <c r="Q50" s="2">
        <f t="shared" si="5"/>
        <v>36905.85</v>
      </c>
      <c r="R50" s="52">
        <f t="shared" si="10"/>
        <v>1.3939351881391619E-6</v>
      </c>
      <c r="S50" s="15"/>
    </row>
    <row r="51" spans="1:23">
      <c r="A51" s="27" t="s">
        <v>43</v>
      </c>
      <c r="B51" s="17" t="s">
        <v>37</v>
      </c>
      <c r="C51" s="30">
        <v>52279.437599999997</v>
      </c>
      <c r="D51" s="37"/>
      <c r="E51">
        <f t="shared" si="1"/>
        <v>45893.161907886271</v>
      </c>
      <c r="F51">
        <f t="shared" si="2"/>
        <v>45893</v>
      </c>
      <c r="G51">
        <f t="shared" si="9"/>
        <v>7.7691689235507511E-2</v>
      </c>
      <c r="J51">
        <f t="shared" si="11"/>
        <v>7.7691689235507511E-2</v>
      </c>
      <c r="O51">
        <f t="shared" ca="1" si="8"/>
        <v>8.1803126086790912E-2</v>
      </c>
      <c r="P51">
        <f t="shared" si="4"/>
        <v>7.8566429740597798E-2</v>
      </c>
      <c r="Q51" s="2">
        <f t="shared" si="5"/>
        <v>37260.937599999997</v>
      </c>
      <c r="R51" s="52">
        <f t="shared" si="10"/>
        <v>7.65170951245612E-7</v>
      </c>
      <c r="S51" s="15"/>
    </row>
    <row r="52" spans="1:23">
      <c r="A52" s="27" t="s">
        <v>43</v>
      </c>
      <c r="B52" s="17" t="s">
        <v>37</v>
      </c>
      <c r="C52" s="30">
        <v>52279.437599999997</v>
      </c>
      <c r="D52" s="37"/>
      <c r="E52">
        <f t="shared" si="1"/>
        <v>45893.161907886271</v>
      </c>
      <c r="F52">
        <f t="shared" si="2"/>
        <v>45893</v>
      </c>
      <c r="G52">
        <f t="shared" si="9"/>
        <v>7.7691689235507511E-2</v>
      </c>
      <c r="J52">
        <f t="shared" si="11"/>
        <v>7.7691689235507511E-2</v>
      </c>
      <c r="O52">
        <f t="shared" ca="1" si="8"/>
        <v>8.1803126086790912E-2</v>
      </c>
      <c r="P52">
        <f t="shared" si="4"/>
        <v>7.8566429740597798E-2</v>
      </c>
      <c r="Q52" s="2">
        <f t="shared" si="5"/>
        <v>37260.937599999997</v>
      </c>
      <c r="R52" s="52">
        <f t="shared" si="10"/>
        <v>7.65170951245612E-7</v>
      </c>
      <c r="S52" s="15"/>
    </row>
    <row r="53" spans="1:23">
      <c r="A53" s="28" t="s">
        <v>43</v>
      </c>
      <c r="B53" s="14" t="s">
        <v>37</v>
      </c>
      <c r="C53" s="38">
        <v>52279.437599999997</v>
      </c>
      <c r="D53" s="38">
        <v>4.5999999999999999E-3</v>
      </c>
      <c r="E53">
        <f t="shared" ref="E53:E76" si="12">+(C53-C$7)/C$8</f>
        <v>45893.161907886271</v>
      </c>
      <c r="F53">
        <f t="shared" ref="F53:F76" si="13">ROUND(2*E53,0)/2</f>
        <v>45893</v>
      </c>
      <c r="G53">
        <f t="shared" si="9"/>
        <v>7.7691689235507511E-2</v>
      </c>
      <c r="J53">
        <f t="shared" si="11"/>
        <v>7.7691689235507511E-2</v>
      </c>
      <c r="O53">
        <f t="shared" ca="1" si="8"/>
        <v>8.1803126086790912E-2</v>
      </c>
      <c r="P53">
        <f t="shared" ref="P53:P76" si="14">+D$11+D$12*F53+D$13*F53^2</f>
        <v>7.8566429740597798E-2</v>
      </c>
      <c r="Q53" s="2">
        <f t="shared" ref="Q53:Q76" si="15">+C53-15018.5</f>
        <v>37260.937599999997</v>
      </c>
      <c r="R53" s="52">
        <f t="shared" si="10"/>
        <v>7.65170951245612E-7</v>
      </c>
      <c r="S53" s="15"/>
    </row>
    <row r="54" spans="1:23">
      <c r="A54" s="26" t="s">
        <v>36</v>
      </c>
      <c r="B54" s="6" t="s">
        <v>37</v>
      </c>
      <c r="C54" s="37">
        <v>52552.476199999997</v>
      </c>
      <c r="D54" s="37">
        <v>2.0000000000000001E-4</v>
      </c>
      <c r="E54">
        <f t="shared" si="12"/>
        <v>46462.168748013028</v>
      </c>
      <c r="F54">
        <f t="shared" si="13"/>
        <v>46462</v>
      </c>
      <c r="G54">
        <f t="shared" si="9"/>
        <v>8.0973932090273593E-2</v>
      </c>
      <c r="J54">
        <f t="shared" si="11"/>
        <v>8.0973932090273593E-2</v>
      </c>
      <c r="O54">
        <f t="shared" ca="1" si="8"/>
        <v>8.1057910854727744E-2</v>
      </c>
      <c r="P54">
        <f t="shared" si="14"/>
        <v>7.8367646045748376E-2</v>
      </c>
      <c r="Q54" s="2">
        <f t="shared" si="15"/>
        <v>37533.976199999997</v>
      </c>
      <c r="R54" s="52">
        <f t="shared" si="10"/>
        <v>6.7927269458868969E-6</v>
      </c>
      <c r="S54" s="15"/>
    </row>
    <row r="55" spans="1:23">
      <c r="A55" s="27" t="s">
        <v>43</v>
      </c>
      <c r="B55" s="17" t="s">
        <v>37</v>
      </c>
      <c r="C55" s="30">
        <v>52591.342600000004</v>
      </c>
      <c r="D55" s="37"/>
      <c r="E55">
        <f t="shared" si="12"/>
        <v>46543.165528142672</v>
      </c>
      <c r="F55">
        <f t="shared" si="13"/>
        <v>46543</v>
      </c>
      <c r="G55">
        <f t="shared" si="9"/>
        <v>7.9428873519646004E-2</v>
      </c>
      <c r="J55">
        <f t="shared" si="11"/>
        <v>7.9428873519646004E-2</v>
      </c>
      <c r="O55">
        <f t="shared" ca="1" si="8"/>
        <v>8.0951825733818927E-2</v>
      </c>
      <c r="P55">
        <f t="shared" si="14"/>
        <v>7.8336876301467726E-2</v>
      </c>
      <c r="Q55" s="2">
        <f t="shared" si="15"/>
        <v>37572.842600000004</v>
      </c>
      <c r="R55" s="52">
        <f t="shared" si="10"/>
        <v>1.1924579245090984E-6</v>
      </c>
      <c r="S55" s="15"/>
    </row>
    <row r="56" spans="1:23">
      <c r="A56" s="27" t="s">
        <v>43</v>
      </c>
      <c r="B56" s="17" t="s">
        <v>37</v>
      </c>
      <c r="C56" s="30">
        <v>52591.342600000004</v>
      </c>
      <c r="D56" s="37"/>
      <c r="E56">
        <f t="shared" si="12"/>
        <v>46543.165528142672</v>
      </c>
      <c r="F56">
        <f t="shared" si="13"/>
        <v>46543</v>
      </c>
      <c r="G56">
        <f t="shared" si="9"/>
        <v>7.9428873519646004E-2</v>
      </c>
      <c r="J56">
        <f t="shared" si="11"/>
        <v>7.9428873519646004E-2</v>
      </c>
      <c r="O56">
        <f t="shared" ca="1" si="8"/>
        <v>8.0951825733818927E-2</v>
      </c>
      <c r="P56">
        <f t="shared" si="14"/>
        <v>7.8336876301467726E-2</v>
      </c>
      <c r="Q56" s="2">
        <f t="shared" si="15"/>
        <v>37572.842600000004</v>
      </c>
      <c r="R56" s="52">
        <f t="shared" si="10"/>
        <v>1.1924579245090984E-6</v>
      </c>
      <c r="S56" s="15"/>
    </row>
    <row r="57" spans="1:23">
      <c r="A57" s="28" t="s">
        <v>43</v>
      </c>
      <c r="B57" s="14" t="s">
        <v>37</v>
      </c>
      <c r="C57" s="38">
        <v>52591.342600000004</v>
      </c>
      <c r="D57" s="38">
        <v>3.3999999999999998E-3</v>
      </c>
      <c r="E57">
        <f t="shared" si="12"/>
        <v>46543.165528142672</v>
      </c>
      <c r="F57">
        <f t="shared" si="13"/>
        <v>46543</v>
      </c>
      <c r="G57">
        <f t="shared" si="9"/>
        <v>7.9428873519646004E-2</v>
      </c>
      <c r="J57">
        <f t="shared" si="11"/>
        <v>7.9428873519646004E-2</v>
      </c>
      <c r="O57">
        <f t="shared" ca="1" si="8"/>
        <v>8.0951825733818927E-2</v>
      </c>
      <c r="P57">
        <f t="shared" si="14"/>
        <v>7.8336876301467726E-2</v>
      </c>
      <c r="Q57" s="2">
        <f t="shared" si="15"/>
        <v>37572.842600000004</v>
      </c>
      <c r="R57" s="52">
        <f t="shared" si="10"/>
        <v>1.1924579245090984E-6</v>
      </c>
      <c r="S57" s="15"/>
    </row>
    <row r="58" spans="1:23">
      <c r="A58" s="48" t="s">
        <v>69</v>
      </c>
      <c r="B58" s="49" t="s">
        <v>40</v>
      </c>
      <c r="C58" s="50">
        <v>52606.938099999999</v>
      </c>
      <c r="E58">
        <f t="shared" si="12"/>
        <v>46575.666230150353</v>
      </c>
      <c r="F58">
        <f t="shared" si="13"/>
        <v>46575.5</v>
      </c>
      <c r="G58">
        <f t="shared" si="9"/>
        <v>7.9765732727537397E-2</v>
      </c>
      <c r="I58">
        <f>+G58</f>
        <v>7.9765732727537397E-2</v>
      </c>
      <c r="O58">
        <f t="shared" ca="1" si="8"/>
        <v>8.0909260716170328E-2</v>
      </c>
      <c r="P58">
        <f t="shared" si="14"/>
        <v>7.8324357231555342E-2</v>
      </c>
      <c r="Q58" s="2">
        <f t="shared" si="15"/>
        <v>37588.438099999999</v>
      </c>
      <c r="R58" s="52">
        <f t="shared" si="10"/>
        <v>2.0775633204175171E-6</v>
      </c>
      <c r="W58" t="s">
        <v>66</v>
      </c>
    </row>
    <row r="59" spans="1:23">
      <c r="A59" s="48" t="s">
        <v>69</v>
      </c>
      <c r="B59" s="49" t="s">
        <v>37</v>
      </c>
      <c r="C59" s="50">
        <v>52607.177499999998</v>
      </c>
      <c r="E59">
        <f t="shared" si="12"/>
        <v>46576.16513483828</v>
      </c>
      <c r="F59">
        <f t="shared" si="13"/>
        <v>46576</v>
      </c>
      <c r="G59">
        <f t="shared" si="9"/>
        <v>7.9240145940275397E-2</v>
      </c>
      <c r="I59">
        <f>+G59</f>
        <v>7.9240145940275397E-2</v>
      </c>
      <c r="O59">
        <f t="shared" ca="1" si="8"/>
        <v>8.0908605869744965E-2</v>
      </c>
      <c r="P59">
        <f t="shared" si="14"/>
        <v>7.8324163855813464E-2</v>
      </c>
      <c r="Q59" s="2">
        <f t="shared" si="15"/>
        <v>37588.677499999998</v>
      </c>
      <c r="R59" s="52">
        <f t="shared" si="10"/>
        <v>8.3902317905522808E-7</v>
      </c>
      <c r="W59" t="s">
        <v>66</v>
      </c>
    </row>
    <row r="60" spans="1:23">
      <c r="A60" s="26" t="s">
        <v>38</v>
      </c>
      <c r="B60" s="6" t="s">
        <v>37</v>
      </c>
      <c r="C60" s="37">
        <v>52696.427199999998</v>
      </c>
      <c r="D60" s="37">
        <v>6.9999999999999999E-4</v>
      </c>
      <c r="E60">
        <f t="shared" si="12"/>
        <v>46762.159678390955</v>
      </c>
      <c r="F60">
        <f t="shared" si="13"/>
        <v>46762</v>
      </c>
      <c r="G60">
        <f t="shared" si="9"/>
        <v>7.6621863292530179E-2</v>
      </c>
      <c r="J60">
        <f t="shared" ref="J60:J65" si="16">+G60</f>
        <v>7.6621863292530179E-2</v>
      </c>
      <c r="O60">
        <f t="shared" ca="1" si="8"/>
        <v>8.0665002999509905E-2</v>
      </c>
      <c r="P60">
        <f t="shared" si="14"/>
        <v>7.8250599449642647E-2</v>
      </c>
      <c r="Q60" s="2">
        <f t="shared" si="15"/>
        <v>37677.927199999998</v>
      </c>
      <c r="R60" s="52">
        <f t="shared" si="10"/>
        <v>2.6527814694854886E-6</v>
      </c>
      <c r="S60" s="15"/>
    </row>
    <row r="61" spans="1:23">
      <c r="A61" s="28" t="s">
        <v>49</v>
      </c>
      <c r="B61" s="14" t="s">
        <v>40</v>
      </c>
      <c r="C61" s="38">
        <v>52907.561099999999</v>
      </c>
      <c r="D61" s="38">
        <v>5.9999999999999995E-4</v>
      </c>
      <c r="E61">
        <f t="shared" si="12"/>
        <v>47202.158393893595</v>
      </c>
      <c r="F61">
        <f t="shared" si="13"/>
        <v>47202</v>
      </c>
      <c r="G61">
        <f t="shared" si="9"/>
        <v>7.6005495728168171E-2</v>
      </c>
      <c r="J61">
        <f t="shared" si="16"/>
        <v>7.6005495728168171E-2</v>
      </c>
      <c r="O61">
        <f t="shared" ca="1" si="8"/>
        <v>8.0088738145190408E-2</v>
      </c>
      <c r="P61">
        <f t="shared" si="14"/>
        <v>7.8063644360896453E-2</v>
      </c>
      <c r="Q61" s="2">
        <f t="shared" si="15"/>
        <v>37889.061099999999</v>
      </c>
      <c r="R61" s="52">
        <f t="shared" si="10"/>
        <v>4.2359757944012978E-6</v>
      </c>
      <c r="S61" s="15"/>
    </row>
    <row r="62" spans="1:23">
      <c r="A62" s="28" t="s">
        <v>49</v>
      </c>
      <c r="B62" s="32" t="s">
        <v>37</v>
      </c>
      <c r="C62" s="39">
        <v>52996.335800000001</v>
      </c>
      <c r="D62" s="39">
        <v>1.4E-3</v>
      </c>
      <c r="E62">
        <f t="shared" si="12"/>
        <v>47387.163047192436</v>
      </c>
      <c r="F62">
        <f t="shared" si="13"/>
        <v>47387</v>
      </c>
      <c r="G62">
        <f t="shared" si="9"/>
        <v>7.8238386638986412E-2</v>
      </c>
      <c r="J62">
        <f t="shared" si="16"/>
        <v>7.8238386638986412E-2</v>
      </c>
      <c r="O62">
        <f t="shared" ca="1" si="8"/>
        <v>7.9846444967806074E-2</v>
      </c>
      <c r="P62">
        <f t="shared" si="14"/>
        <v>7.7979609711440967E-2</v>
      </c>
      <c r="Q62" s="2">
        <f t="shared" si="15"/>
        <v>37977.835800000001</v>
      </c>
      <c r="R62" s="52">
        <f t="shared" si="10"/>
        <v>6.6965498229860732E-8</v>
      </c>
      <c r="S62" s="15"/>
    </row>
    <row r="63" spans="1:23">
      <c r="A63" s="28" t="s">
        <v>53</v>
      </c>
      <c r="B63" s="33" t="s">
        <v>37</v>
      </c>
      <c r="C63" s="40">
        <v>53302.479899999998</v>
      </c>
      <c r="D63" s="40">
        <v>4.0000000000000002E-4</v>
      </c>
      <c r="E63">
        <f t="shared" si="12"/>
        <v>48025.161070052389</v>
      </c>
      <c r="F63">
        <f t="shared" si="13"/>
        <v>48025</v>
      </c>
      <c r="G63">
        <f t="shared" si="9"/>
        <v>7.7289653658226598E-2</v>
      </c>
      <c r="J63">
        <f t="shared" si="16"/>
        <v>7.7289653658226598E-2</v>
      </c>
      <c r="O63">
        <f t="shared" ca="1" si="8"/>
        <v>7.9010860929042817E-2</v>
      </c>
      <c r="P63">
        <f t="shared" si="14"/>
        <v>7.7665151784566636E-2</v>
      </c>
      <c r="Q63" s="2">
        <f t="shared" si="15"/>
        <v>38283.979899999998</v>
      </c>
      <c r="R63" s="52">
        <f t="shared" si="10"/>
        <v>1.4099884288487879E-7</v>
      </c>
      <c r="S63" s="15"/>
    </row>
    <row r="64" spans="1:23">
      <c r="A64" s="34" t="s">
        <v>44</v>
      </c>
      <c r="B64" s="35" t="s">
        <v>37</v>
      </c>
      <c r="C64" s="21">
        <v>53327.911599999999</v>
      </c>
      <c r="D64" s="42">
        <v>2.0000000000000001E-4</v>
      </c>
      <c r="E64">
        <f t="shared" si="12"/>
        <v>48078.160211038507</v>
      </c>
      <c r="F64">
        <f t="shared" si="13"/>
        <v>48078</v>
      </c>
      <c r="G64">
        <f t="shared" si="9"/>
        <v>7.6877454841451254E-2</v>
      </c>
      <c r="J64">
        <f t="shared" si="16"/>
        <v>7.6877454841451254E-2</v>
      </c>
      <c r="O64">
        <f t="shared" ca="1" si="8"/>
        <v>7.8941447207954332E-2</v>
      </c>
      <c r="P64">
        <f t="shared" si="14"/>
        <v>7.7637309673640756E-2</v>
      </c>
      <c r="Q64" s="2">
        <f t="shared" si="15"/>
        <v>38309.411599999999</v>
      </c>
      <c r="R64" s="52">
        <f t="shared" si="10"/>
        <v>5.7737936600173639E-7</v>
      </c>
      <c r="S64" s="15"/>
    </row>
    <row r="65" spans="1:26">
      <c r="A65" s="36" t="s">
        <v>50</v>
      </c>
      <c r="B65" s="32"/>
      <c r="C65" s="40">
        <v>53387.413</v>
      </c>
      <c r="D65" s="40">
        <v>8.9999999999999998E-4</v>
      </c>
      <c r="E65">
        <f t="shared" si="12"/>
        <v>48202.159907774127</v>
      </c>
      <c r="F65">
        <f t="shared" si="13"/>
        <v>48202</v>
      </c>
      <c r="G65">
        <f t="shared" si="9"/>
        <v>7.6731933077098802E-2</v>
      </c>
      <c r="J65">
        <f t="shared" si="16"/>
        <v>7.6731933077098802E-2</v>
      </c>
      <c r="O65">
        <f t="shared" ca="1" si="8"/>
        <v>7.8779045294464292E-2</v>
      </c>
      <c r="P65">
        <f t="shared" si="14"/>
        <v>7.7571139193539376E-2</v>
      </c>
      <c r="Q65" s="2">
        <f t="shared" si="15"/>
        <v>38368.913</v>
      </c>
      <c r="R65" s="52">
        <f t="shared" si="10"/>
        <v>7.042669058712711E-7</v>
      </c>
      <c r="S65" s="15"/>
    </row>
    <row r="66" spans="1:26">
      <c r="A66" s="36" t="s">
        <v>50</v>
      </c>
      <c r="B66" s="32"/>
      <c r="C66" s="40">
        <v>53387.644699999997</v>
      </c>
      <c r="D66" s="40">
        <v>3.5999999999999999E-3</v>
      </c>
      <c r="E66">
        <f t="shared" si="12"/>
        <v>48202.642765820041</v>
      </c>
      <c r="F66">
        <f t="shared" si="13"/>
        <v>48202.5</v>
      </c>
      <c r="O66">
        <f t="shared" ca="1" si="8"/>
        <v>7.8778390448038929E-2</v>
      </c>
      <c r="P66">
        <f t="shared" si="14"/>
        <v>7.7570869454482785E-2</v>
      </c>
      <c r="Q66" s="2">
        <f t="shared" si="15"/>
        <v>38369.144699999997</v>
      </c>
      <c r="R66" s="52"/>
      <c r="S66" s="15">
        <v>6.8506346295180265E-2</v>
      </c>
    </row>
    <row r="67" spans="1:26">
      <c r="A67" s="48" t="s">
        <v>67</v>
      </c>
      <c r="B67" s="49" t="s">
        <v>37</v>
      </c>
      <c r="C67" s="50">
        <v>53611.505700000002</v>
      </c>
      <c r="E67">
        <f t="shared" si="12"/>
        <v>48669.164496584919</v>
      </c>
      <c r="F67">
        <f t="shared" si="13"/>
        <v>48669</v>
      </c>
      <c r="G67">
        <f t="shared" ref="G67:G76" si="17">+C67-(C$7+F67*C$8)</f>
        <v>7.8933879318356048E-2</v>
      </c>
      <c r="J67">
        <f>+G67</f>
        <v>7.8933879318356048E-2</v>
      </c>
      <c r="O67">
        <f t="shared" ca="1" si="8"/>
        <v>7.816741873317519E-2</v>
      </c>
      <c r="P67">
        <f t="shared" si="14"/>
        <v>7.7308974714175083E-2</v>
      </c>
      <c r="Q67" s="2">
        <f t="shared" si="15"/>
        <v>38593.005700000002</v>
      </c>
      <c r="R67" s="52">
        <f t="shared" ref="R67:R76" si="18">+(P67-G67)^2</f>
        <v>2.6403149726885006E-6</v>
      </c>
      <c r="W67" t="s">
        <v>65</v>
      </c>
    </row>
    <row r="68" spans="1:26">
      <c r="A68" s="28" t="s">
        <v>54</v>
      </c>
      <c r="B68" s="32"/>
      <c r="C68" s="40">
        <v>53633.576399999998</v>
      </c>
      <c r="D68" s="40">
        <v>1E-3</v>
      </c>
      <c r="E68">
        <f t="shared" si="12"/>
        <v>48715.159382532853</v>
      </c>
      <c r="F68">
        <f t="shared" si="13"/>
        <v>48715</v>
      </c>
      <c r="G68">
        <f t="shared" si="17"/>
        <v>7.6479895433294587E-2</v>
      </c>
      <c r="J68">
        <f>+G68</f>
        <v>7.6479895433294587E-2</v>
      </c>
      <c r="O68">
        <f t="shared" ca="1" si="8"/>
        <v>7.8107172862041788E-2</v>
      </c>
      <c r="P68">
        <f t="shared" si="14"/>
        <v>7.7282043318648602E-2</v>
      </c>
      <c r="Q68" s="2">
        <f t="shared" si="15"/>
        <v>38615.076399999998</v>
      </c>
      <c r="R68" s="52">
        <f t="shared" si="18"/>
        <v>6.434412299779186E-7</v>
      </c>
      <c r="S68" s="15"/>
    </row>
    <row r="69" spans="1:26">
      <c r="A69" s="24" t="s">
        <v>55</v>
      </c>
      <c r="B69" s="46"/>
      <c r="C69" s="41">
        <v>53791.689400000003</v>
      </c>
      <c r="D69" s="40">
        <v>2.0000000000000001E-4</v>
      </c>
      <c r="E69">
        <f t="shared" si="12"/>
        <v>49044.663630331386</v>
      </c>
      <c r="F69">
        <f t="shared" si="13"/>
        <v>49044.5</v>
      </c>
      <c r="G69">
        <f t="shared" si="17"/>
        <v>7.8518206544686109E-2</v>
      </c>
      <c r="J69">
        <f>+G69</f>
        <v>7.8518206544686109E-2</v>
      </c>
      <c r="O69">
        <f t="shared" ca="1" si="8"/>
        <v>7.7675629067727528E-2</v>
      </c>
      <c r="P69">
        <f t="shared" si="14"/>
        <v>7.7083323632613554E-2</v>
      </c>
      <c r="Q69" s="2">
        <f t="shared" si="15"/>
        <v>38773.189400000003</v>
      </c>
      <c r="R69" s="52">
        <f t="shared" si="18"/>
        <v>2.0588889713578149E-6</v>
      </c>
      <c r="S69" s="15"/>
      <c r="Z69" s="144" t="s">
        <v>305</v>
      </c>
    </row>
    <row r="70" spans="1:26">
      <c r="A70" s="48" t="s">
        <v>68</v>
      </c>
      <c r="B70" s="49" t="s">
        <v>40</v>
      </c>
      <c r="C70" s="50">
        <v>54033.292200000004</v>
      </c>
      <c r="E70">
        <f t="shared" si="12"/>
        <v>49548.158908265628</v>
      </c>
      <c r="F70">
        <f t="shared" si="13"/>
        <v>49548</v>
      </c>
      <c r="G70">
        <f t="shared" si="17"/>
        <v>7.6252317747275811E-2</v>
      </c>
      <c r="J70">
        <f>+G70</f>
        <v>7.6252317747275811E-2</v>
      </c>
      <c r="O70">
        <f t="shared" ca="1" si="8"/>
        <v>7.7016198717386922E-2</v>
      </c>
      <c r="P70">
        <f t="shared" si="14"/>
        <v>7.6759974142183066E-2</v>
      </c>
      <c r="Q70" s="2">
        <f t="shared" si="15"/>
        <v>39014.792200000004</v>
      </c>
      <c r="R70" s="52">
        <f t="shared" si="18"/>
        <v>2.5771501529023073E-7</v>
      </c>
      <c r="W70" t="s">
        <v>65</v>
      </c>
    </row>
    <row r="71" spans="1:26">
      <c r="A71" s="48" t="s">
        <v>68</v>
      </c>
      <c r="B71" s="49" t="s">
        <v>37</v>
      </c>
      <c r="C71" s="50">
        <v>54061.363899999997</v>
      </c>
      <c r="E71">
        <f t="shared" si="12"/>
        <v>49606.659755083558</v>
      </c>
      <c r="F71">
        <f t="shared" si="13"/>
        <v>49606.5</v>
      </c>
      <c r="G71">
        <f t="shared" si="17"/>
        <v>7.6658664329443127E-2</v>
      </c>
      <c r="J71">
        <f>+G71</f>
        <v>7.6658664329443127E-2</v>
      </c>
      <c r="O71">
        <f t="shared" ca="1" si="8"/>
        <v>7.6939581685619457E-2</v>
      </c>
      <c r="P71">
        <f t="shared" si="14"/>
        <v>7.6720861676397425E-2</v>
      </c>
      <c r="Q71" s="2">
        <f t="shared" si="15"/>
        <v>39042.863899999997</v>
      </c>
      <c r="R71" s="52">
        <f t="shared" si="18"/>
        <v>3.8685099681533941E-9</v>
      </c>
      <c r="W71" t="s">
        <v>65</v>
      </c>
    </row>
    <row r="72" spans="1:26">
      <c r="A72" s="93" t="s">
        <v>62</v>
      </c>
      <c r="B72" s="33" t="s">
        <v>37</v>
      </c>
      <c r="C72" s="93">
        <v>54506.425799999997</v>
      </c>
      <c r="D72" s="93">
        <v>4.0000000000000002E-4</v>
      </c>
      <c r="E72">
        <f t="shared" si="12"/>
        <v>50534.159622793879</v>
      </c>
      <c r="F72">
        <f t="shared" si="13"/>
        <v>50534</v>
      </c>
      <c r="G72">
        <f t="shared" si="17"/>
        <v>7.659518497530371E-2</v>
      </c>
      <c r="J72">
        <f>+G72</f>
        <v>7.659518497530371E-2</v>
      </c>
      <c r="O72">
        <f t="shared" ca="1" si="8"/>
        <v>7.5724841566570972E-2</v>
      </c>
      <c r="P72">
        <f t="shared" si="14"/>
        <v>7.6057809236110316E-2</v>
      </c>
      <c r="Q72" s="2">
        <f t="shared" si="15"/>
        <v>39487.925799999997</v>
      </c>
      <c r="R72" s="52">
        <f t="shared" si="18"/>
        <v>2.8877268507364624E-7</v>
      </c>
    </row>
    <row r="73" spans="1:26">
      <c r="A73" s="40" t="s">
        <v>61</v>
      </c>
      <c r="B73" s="47" t="s">
        <v>37</v>
      </c>
      <c r="C73" s="40">
        <v>54787.853900000002</v>
      </c>
      <c r="D73" s="40">
        <v>8.0000000000000004E-4</v>
      </c>
      <c r="E73">
        <f t="shared" si="12"/>
        <v>51120.650008782817</v>
      </c>
      <c r="F73">
        <f t="shared" si="13"/>
        <v>51120.5</v>
      </c>
      <c r="G73">
        <f t="shared" si="17"/>
        <v>7.1981890476308763E-2</v>
      </c>
      <c r="J73">
        <f>+G73</f>
        <v>7.1981890476308763E-2</v>
      </c>
      <c r="O73">
        <f t="shared" ca="1" si="8"/>
        <v>7.4956706709620097E-2</v>
      </c>
      <c r="P73">
        <f t="shared" si="14"/>
        <v>7.5596842032510811E-2</v>
      </c>
      <c r="Q73" s="2">
        <f t="shared" si="15"/>
        <v>39769.353900000002</v>
      </c>
      <c r="R73" s="52">
        <f t="shared" si="18"/>
        <v>1.3067874753687607E-5</v>
      </c>
      <c r="S73" s="15"/>
    </row>
    <row r="74" spans="1:26">
      <c r="A74" s="16" t="s">
        <v>149</v>
      </c>
      <c r="B74" s="94" t="s">
        <v>37</v>
      </c>
      <c r="C74" s="16">
        <v>55209.647799999999</v>
      </c>
      <c r="D74" s="16">
        <v>2.9999999999999997E-4</v>
      </c>
      <c r="E74">
        <f t="shared" si="12"/>
        <v>51999.659841911685</v>
      </c>
      <c r="F74">
        <f t="shared" si="13"/>
        <v>51999.5</v>
      </c>
      <c r="G74">
        <f t="shared" si="17"/>
        <v>7.67003289074637E-2</v>
      </c>
      <c r="J74">
        <f>+G74</f>
        <v>7.67003289074637E-2</v>
      </c>
      <c r="O74">
        <f t="shared" ca="1" si="8"/>
        <v>7.3805486693831843E-2</v>
      </c>
      <c r="P74">
        <f t="shared" si="14"/>
        <v>7.4845501587775448E-2</v>
      </c>
      <c r="Q74" s="2">
        <f t="shared" si="15"/>
        <v>40191.147799999999</v>
      </c>
      <c r="R74" s="52">
        <f t="shared" si="18"/>
        <v>3.4403843858619027E-6</v>
      </c>
    </row>
    <row r="75" spans="1:26">
      <c r="A75" s="95" t="s">
        <v>154</v>
      </c>
      <c r="B75" s="96" t="s">
        <v>37</v>
      </c>
      <c r="C75" s="97">
        <v>55500.914100000002</v>
      </c>
      <c r="D75" s="97">
        <v>2.0000000000000001E-4</v>
      </c>
      <c r="E75">
        <f t="shared" si="12"/>
        <v>52606.652834838009</v>
      </c>
      <c r="F75">
        <f t="shared" si="13"/>
        <v>52606.5</v>
      </c>
      <c r="G75">
        <f t="shared" si="17"/>
        <v>7.3337976376933511E-2</v>
      </c>
      <c r="J75">
        <f>+G75</f>
        <v>7.3337976376933511E-2</v>
      </c>
      <c r="O75">
        <f t="shared" ca="1" si="8"/>
        <v>7.3010503133441082E-2</v>
      </c>
      <c r="P75">
        <f t="shared" si="14"/>
        <v>7.4284309328103842E-2</v>
      </c>
      <c r="Q75" s="2">
        <f t="shared" si="15"/>
        <v>40482.414100000002</v>
      </c>
      <c r="R75" s="52">
        <f t="shared" si="18"/>
        <v>8.9554605447074833E-7</v>
      </c>
    </row>
    <row r="76" spans="1:26">
      <c r="A76" s="98" t="s">
        <v>155</v>
      </c>
      <c r="B76" s="99" t="s">
        <v>37</v>
      </c>
      <c r="C76" s="98">
        <v>55869.917200000004</v>
      </c>
      <c r="D76" s="98">
        <v>6.9999999999999999E-4</v>
      </c>
      <c r="E76">
        <f t="shared" si="12"/>
        <v>53375.647723941518</v>
      </c>
      <c r="F76">
        <f t="shared" si="13"/>
        <v>53375.5</v>
      </c>
      <c r="G76">
        <f t="shared" si="17"/>
        <v>7.0885506698687095E-2</v>
      </c>
      <c r="J76">
        <f>+G76</f>
        <v>7.0885506698687095E-2</v>
      </c>
      <c r="O76">
        <f t="shared" ca="1" si="8"/>
        <v>7.2003349331232702E-2</v>
      </c>
      <c r="P76">
        <f t="shared" si="14"/>
        <v>7.3523663226808811E-2</v>
      </c>
      <c r="Q76" s="2">
        <f t="shared" si="15"/>
        <v>40851.417200000004</v>
      </c>
      <c r="R76" s="52">
        <f t="shared" si="18"/>
        <v>6.9598698668712249E-6</v>
      </c>
    </row>
    <row r="77" spans="1:26">
      <c r="A77" s="48"/>
      <c r="B77" s="49"/>
      <c r="C77" s="50"/>
      <c r="Q77" s="2"/>
      <c r="R77" s="2"/>
    </row>
    <row r="78" spans="1:26">
      <c r="A78" s="48"/>
      <c r="B78" s="49"/>
      <c r="C78" s="50"/>
      <c r="Q78" s="2"/>
      <c r="R78" s="2"/>
    </row>
    <row r="79" spans="1:26">
      <c r="A79" s="48"/>
      <c r="B79" s="49"/>
      <c r="C79" s="50"/>
      <c r="Q79" s="2"/>
      <c r="R79" s="2"/>
    </row>
    <row r="80" spans="1:26">
      <c r="A80" s="48"/>
      <c r="B80" s="49"/>
      <c r="C80" s="50"/>
      <c r="Q80" s="2"/>
      <c r="R80" s="2"/>
    </row>
    <row r="81" spans="1:18">
      <c r="A81" s="48"/>
      <c r="B81" s="49"/>
      <c r="C81" s="50"/>
      <c r="Q81" s="2"/>
      <c r="R81" s="2"/>
    </row>
    <row r="82" spans="1:18">
      <c r="A82" s="48"/>
      <c r="B82" s="49"/>
      <c r="C82" s="50"/>
      <c r="Q82" s="2"/>
      <c r="R82" s="2"/>
    </row>
    <row r="83" spans="1:18">
      <c r="C83" s="37"/>
      <c r="D83" s="37"/>
    </row>
    <row r="84" spans="1:18">
      <c r="C84" s="37"/>
      <c r="D84" s="37"/>
    </row>
    <row r="85" spans="1:18">
      <c r="C85" s="37"/>
      <c r="D85" s="37"/>
    </row>
    <row r="86" spans="1:18">
      <c r="D86" s="37"/>
    </row>
    <row r="87" spans="1:18">
      <c r="C87" s="37"/>
      <c r="D87" s="37"/>
    </row>
    <row r="88" spans="1:18">
      <c r="C88" s="37"/>
      <c r="D88" s="37"/>
    </row>
    <row r="89" spans="1:18">
      <c r="C89" s="37"/>
      <c r="D89" s="37"/>
    </row>
    <row r="90" spans="1:18">
      <c r="C90" s="37"/>
      <c r="D90" s="37"/>
    </row>
    <row r="91" spans="1:18">
      <c r="C91" s="37"/>
      <c r="D91" s="37"/>
    </row>
    <row r="92" spans="1:18">
      <c r="B92" s="37"/>
      <c r="C92" s="37"/>
      <c r="D92" s="37"/>
    </row>
    <row r="93" spans="1:18">
      <c r="B93" s="29"/>
      <c r="C93" s="37"/>
      <c r="D93" s="37"/>
    </row>
    <row r="94" spans="1:18">
      <c r="B94" s="29"/>
      <c r="C94" s="37"/>
      <c r="D94" s="37"/>
    </row>
    <row r="95" spans="1:18">
      <c r="B95" s="29"/>
      <c r="C95" s="37"/>
      <c r="D95" s="37"/>
    </row>
    <row r="96" spans="1:18">
      <c r="B96" s="29"/>
      <c r="C96" s="37"/>
      <c r="D96" s="37"/>
    </row>
    <row r="97" spans="2:4">
      <c r="B97" s="29"/>
      <c r="C97" s="37"/>
      <c r="D97" s="37"/>
    </row>
    <row r="98" spans="2:4">
      <c r="B98" s="37"/>
      <c r="C98" s="37"/>
      <c r="D98" s="37"/>
    </row>
    <row r="99" spans="2:4">
      <c r="B99" s="37"/>
      <c r="C99" s="37"/>
      <c r="D99" s="37"/>
    </row>
    <row r="100" spans="2:4">
      <c r="B100" s="37"/>
      <c r="C100" s="37"/>
      <c r="D100" s="37"/>
    </row>
    <row r="101" spans="2:4">
      <c r="B101" s="37"/>
      <c r="C101" s="37"/>
      <c r="D101" s="37"/>
    </row>
    <row r="102" spans="2:4">
      <c r="B102" s="37"/>
      <c r="C102" s="37"/>
      <c r="D102" s="37"/>
    </row>
    <row r="103" spans="2:4">
      <c r="B103" s="37"/>
      <c r="C103" s="37"/>
      <c r="D103" s="37"/>
    </row>
    <row r="104" spans="2:4">
      <c r="B104" s="37"/>
      <c r="C104" s="37"/>
      <c r="D104" s="37"/>
    </row>
    <row r="105" spans="2:4">
      <c r="B105" s="37"/>
      <c r="C105" s="37"/>
      <c r="D105" s="37"/>
    </row>
    <row r="106" spans="2:4">
      <c r="B106" s="37"/>
      <c r="C106" s="37"/>
      <c r="D106" s="37"/>
    </row>
    <row r="107" spans="2:4">
      <c r="B107" s="37"/>
      <c r="C107" s="37"/>
      <c r="D107" s="37"/>
    </row>
    <row r="108" spans="2:4">
      <c r="B108" s="29"/>
      <c r="C108" s="37"/>
      <c r="D108" s="37"/>
    </row>
    <row r="109" spans="2:4">
      <c r="B109" s="29"/>
      <c r="C109" s="37"/>
      <c r="D109" s="37"/>
    </row>
    <row r="110" spans="2:4">
      <c r="B110" s="29"/>
      <c r="C110" s="37"/>
      <c r="D110" s="37"/>
    </row>
    <row r="111" spans="2:4">
      <c r="B111" s="29"/>
      <c r="C111" s="37"/>
      <c r="D111" s="37"/>
    </row>
    <row r="112" spans="2:4">
      <c r="B112" s="29"/>
      <c r="C112" s="37"/>
      <c r="D112" s="37"/>
    </row>
    <row r="113" spans="2:4">
      <c r="B113" s="29"/>
      <c r="C113" s="37"/>
      <c r="D113" s="37"/>
    </row>
    <row r="114" spans="2:4">
      <c r="B114" s="29"/>
      <c r="C114" s="37"/>
      <c r="D114" s="37"/>
    </row>
    <row r="115" spans="2:4">
      <c r="B115" s="29"/>
      <c r="C115" s="37"/>
      <c r="D115" s="37"/>
    </row>
    <row r="116" spans="2:4">
      <c r="B116" s="29"/>
      <c r="C116" s="37"/>
      <c r="D116" s="37"/>
    </row>
    <row r="117" spans="2:4">
      <c r="B117" s="29"/>
      <c r="C117" s="37"/>
      <c r="D117" s="37"/>
    </row>
    <row r="118" spans="2:4">
      <c r="B118" s="29"/>
      <c r="C118" s="37"/>
      <c r="D118" s="37"/>
    </row>
    <row r="119" spans="2:4">
      <c r="B119" s="29"/>
      <c r="C119" s="37"/>
      <c r="D119" s="37"/>
    </row>
    <row r="120" spans="2:4">
      <c r="B120" s="29"/>
      <c r="C120" s="37"/>
      <c r="D120" s="37"/>
    </row>
    <row r="121" spans="2:4">
      <c r="C121" s="37"/>
      <c r="D121" s="37"/>
    </row>
    <row r="122" spans="2:4">
      <c r="C122" s="37"/>
      <c r="D122" s="37"/>
    </row>
    <row r="123" spans="2:4">
      <c r="C123" s="37"/>
      <c r="D123" s="37"/>
    </row>
    <row r="124" spans="2:4">
      <c r="C124" s="37"/>
      <c r="D124" s="37"/>
    </row>
    <row r="125" spans="2:4">
      <c r="C125" s="37"/>
      <c r="D125" s="37"/>
    </row>
    <row r="126" spans="2:4">
      <c r="C126" s="37"/>
      <c r="D126" s="37"/>
    </row>
    <row r="127" spans="2:4">
      <c r="C127" s="37"/>
      <c r="D127" s="37"/>
    </row>
    <row r="128" spans="2:4">
      <c r="C128" s="37"/>
      <c r="D128" s="37"/>
    </row>
    <row r="129" spans="3:4">
      <c r="C129" s="37"/>
      <c r="D129" s="37"/>
    </row>
    <row r="130" spans="3:4">
      <c r="C130" s="37"/>
      <c r="D130" s="37"/>
    </row>
    <row r="131" spans="3:4">
      <c r="C131" s="37"/>
      <c r="D131" s="37"/>
    </row>
    <row r="132" spans="3:4">
      <c r="C132" s="37"/>
      <c r="D132" s="37"/>
    </row>
    <row r="133" spans="3:4">
      <c r="C133" s="37"/>
      <c r="D133" s="37"/>
    </row>
    <row r="134" spans="3:4">
      <c r="C134" s="37"/>
      <c r="D134" s="37"/>
    </row>
    <row r="135" spans="3:4">
      <c r="C135" s="37"/>
      <c r="D135" s="37"/>
    </row>
    <row r="136" spans="3:4">
      <c r="C136" s="37"/>
      <c r="D136" s="37"/>
    </row>
    <row r="137" spans="3:4">
      <c r="C137" s="37"/>
      <c r="D137" s="37"/>
    </row>
    <row r="138" spans="3:4">
      <c r="C138" s="37"/>
      <c r="D138" s="37"/>
    </row>
    <row r="139" spans="3:4">
      <c r="C139" s="37"/>
      <c r="D139" s="37"/>
    </row>
    <row r="140" spans="3:4">
      <c r="C140" s="37"/>
      <c r="D140" s="37"/>
    </row>
    <row r="141" spans="3:4">
      <c r="C141" s="37"/>
      <c r="D141" s="37"/>
    </row>
    <row r="142" spans="3:4">
      <c r="C142" s="37"/>
      <c r="D142" s="37"/>
    </row>
    <row r="143" spans="3:4">
      <c r="C143" s="37"/>
      <c r="D143" s="37"/>
    </row>
    <row r="144" spans="3:4">
      <c r="C144" s="37"/>
      <c r="D144" s="37"/>
    </row>
    <row r="145" spans="3:4">
      <c r="C145" s="37"/>
      <c r="D145" s="37"/>
    </row>
    <row r="146" spans="3:4">
      <c r="C146" s="37"/>
      <c r="D146" s="37"/>
    </row>
    <row r="147" spans="3:4">
      <c r="C147" s="37"/>
      <c r="D147" s="37"/>
    </row>
    <row r="148" spans="3:4">
      <c r="C148" s="37"/>
      <c r="D148" s="37"/>
    </row>
    <row r="149" spans="3:4">
      <c r="C149" s="37"/>
      <c r="D149" s="37"/>
    </row>
    <row r="150" spans="3:4">
      <c r="C150" s="37"/>
      <c r="D150" s="37"/>
    </row>
    <row r="151" spans="3:4">
      <c r="C151" s="37"/>
      <c r="D151" s="37"/>
    </row>
    <row r="152" spans="3:4">
      <c r="C152" s="37"/>
      <c r="D152" s="37"/>
    </row>
    <row r="153" spans="3:4">
      <c r="C153" s="37"/>
      <c r="D153" s="37"/>
    </row>
    <row r="154" spans="3:4">
      <c r="C154" s="37"/>
      <c r="D154" s="37"/>
    </row>
    <row r="155" spans="3:4">
      <c r="C155" s="37"/>
      <c r="D155" s="37"/>
    </row>
    <row r="156" spans="3:4">
      <c r="C156" s="37"/>
      <c r="D156" s="37"/>
    </row>
    <row r="157" spans="3:4">
      <c r="C157" s="37"/>
      <c r="D157" s="37"/>
    </row>
    <row r="158" spans="3:4">
      <c r="C158" s="37"/>
      <c r="D158" s="37"/>
    </row>
    <row r="159" spans="3:4">
      <c r="C159" s="37"/>
      <c r="D159" s="37"/>
    </row>
    <row r="160" spans="3:4">
      <c r="C160" s="37"/>
      <c r="D160" s="37"/>
    </row>
    <row r="161" spans="3:4">
      <c r="C161" s="37"/>
      <c r="D161" s="37"/>
    </row>
    <row r="162" spans="3:4">
      <c r="C162" s="37"/>
      <c r="D162" s="37"/>
    </row>
    <row r="163" spans="3:4">
      <c r="C163" s="37"/>
      <c r="D163" s="37"/>
    </row>
    <row r="164" spans="3:4">
      <c r="C164" s="37"/>
      <c r="D164" s="37"/>
    </row>
    <row r="165" spans="3:4">
      <c r="C165" s="37"/>
      <c r="D165" s="37"/>
    </row>
    <row r="166" spans="3:4">
      <c r="C166" s="37"/>
      <c r="D166" s="37"/>
    </row>
    <row r="167" spans="3:4">
      <c r="C167" s="37"/>
      <c r="D167" s="37"/>
    </row>
    <row r="168" spans="3:4">
      <c r="C168" s="37"/>
      <c r="D168" s="37"/>
    </row>
    <row r="169" spans="3:4">
      <c r="C169" s="37"/>
      <c r="D169" s="37"/>
    </row>
    <row r="170" spans="3:4">
      <c r="C170" s="37"/>
      <c r="D170" s="37"/>
    </row>
    <row r="171" spans="3:4">
      <c r="C171" s="37"/>
      <c r="D171" s="37"/>
    </row>
    <row r="172" spans="3:4">
      <c r="C172" s="37"/>
      <c r="D172" s="37"/>
    </row>
    <row r="173" spans="3:4">
      <c r="C173" s="37"/>
      <c r="D173" s="37"/>
    </row>
    <row r="174" spans="3:4">
      <c r="C174" s="37"/>
      <c r="D174" s="37"/>
    </row>
    <row r="175" spans="3:4">
      <c r="C175" s="37"/>
      <c r="D175" s="37"/>
    </row>
    <row r="176" spans="3:4">
      <c r="C176" s="37"/>
      <c r="D176" s="37"/>
    </row>
    <row r="177" spans="3:4">
      <c r="C177" s="37"/>
      <c r="D177" s="37"/>
    </row>
    <row r="178" spans="3:4">
      <c r="C178" s="37"/>
      <c r="D178" s="37"/>
    </row>
    <row r="179" spans="3:4">
      <c r="C179" s="37"/>
      <c r="D179" s="37"/>
    </row>
    <row r="180" spans="3:4">
      <c r="C180" s="37"/>
      <c r="D180" s="37"/>
    </row>
    <row r="181" spans="3:4">
      <c r="C181" s="37"/>
      <c r="D181" s="37"/>
    </row>
    <row r="182" spans="3:4">
      <c r="C182" s="37"/>
      <c r="D182" s="37"/>
    </row>
    <row r="183" spans="3:4">
      <c r="C183" s="37"/>
      <c r="D183" s="37"/>
    </row>
    <row r="184" spans="3:4">
      <c r="C184" s="37"/>
      <c r="D184" s="37"/>
    </row>
    <row r="185" spans="3:4">
      <c r="C185" s="37"/>
      <c r="D185" s="37"/>
    </row>
    <row r="186" spans="3:4">
      <c r="C186" s="37"/>
      <c r="D186" s="37"/>
    </row>
    <row r="187" spans="3:4">
      <c r="C187" s="37"/>
      <c r="D187" s="37"/>
    </row>
    <row r="188" spans="3:4">
      <c r="C188" s="37"/>
      <c r="D188" s="37"/>
    </row>
    <row r="189" spans="3:4">
      <c r="C189" s="37"/>
      <c r="D189" s="37"/>
    </row>
    <row r="190" spans="3:4">
      <c r="C190" s="37"/>
      <c r="D190" s="37"/>
    </row>
    <row r="191" spans="3:4">
      <c r="C191" s="37"/>
      <c r="D191" s="37"/>
    </row>
    <row r="192" spans="3:4">
      <c r="C192" s="37"/>
      <c r="D192" s="37"/>
    </row>
    <row r="193" spans="3:4">
      <c r="C193" s="37"/>
      <c r="D193" s="37"/>
    </row>
    <row r="194" spans="3:4">
      <c r="C194" s="37"/>
      <c r="D194" s="37"/>
    </row>
    <row r="195" spans="3:4">
      <c r="C195" s="37"/>
      <c r="D195" s="37"/>
    </row>
    <row r="196" spans="3:4">
      <c r="C196" s="37"/>
      <c r="D196" s="37"/>
    </row>
    <row r="197" spans="3:4">
      <c r="C197" s="37"/>
      <c r="D197" s="37"/>
    </row>
    <row r="198" spans="3:4">
      <c r="C198" s="37"/>
      <c r="D198" s="37"/>
    </row>
    <row r="199" spans="3:4">
      <c r="C199" s="37"/>
      <c r="D199" s="37"/>
    </row>
    <row r="200" spans="3:4">
      <c r="C200" s="29"/>
      <c r="D200" s="29"/>
    </row>
    <row r="201" spans="3:4">
      <c r="C201" s="29"/>
      <c r="D201" s="29"/>
    </row>
    <row r="202" spans="3:4">
      <c r="C202" s="29"/>
      <c r="D202" s="29"/>
    </row>
    <row r="203" spans="3:4">
      <c r="C203" s="29"/>
      <c r="D203" s="29"/>
    </row>
    <row r="204" spans="3:4">
      <c r="C204" s="29"/>
      <c r="D204" s="29"/>
    </row>
    <row r="205" spans="3:4">
      <c r="C205" s="29"/>
      <c r="D205" s="29"/>
    </row>
    <row r="206" spans="3:4">
      <c r="C206" s="29"/>
      <c r="D206" s="29"/>
    </row>
    <row r="207" spans="3:4">
      <c r="C207" s="29"/>
      <c r="D207" s="29"/>
    </row>
    <row r="208" spans="3:4">
      <c r="C208" s="29"/>
      <c r="D208" s="29"/>
    </row>
    <row r="209" spans="3:4">
      <c r="C209" s="29"/>
      <c r="D209" s="29"/>
    </row>
    <row r="210" spans="3:4">
      <c r="C210" s="29"/>
      <c r="D210" s="29"/>
    </row>
    <row r="211" spans="3:4">
      <c r="C211" s="29"/>
      <c r="D211" s="29"/>
    </row>
    <row r="212" spans="3:4">
      <c r="C212" s="29"/>
      <c r="D212" s="29"/>
    </row>
    <row r="213" spans="3:4">
      <c r="C213" s="29"/>
      <c r="D213" s="29"/>
    </row>
    <row r="214" spans="3:4">
      <c r="C214" s="29"/>
      <c r="D214" s="29"/>
    </row>
    <row r="215" spans="3:4">
      <c r="C215" s="29"/>
      <c r="D215" s="29"/>
    </row>
    <row r="216" spans="3:4">
      <c r="C216" s="29"/>
      <c r="D216" s="29"/>
    </row>
    <row r="217" spans="3:4">
      <c r="C217" s="29"/>
      <c r="D217" s="29"/>
    </row>
    <row r="218" spans="3:4">
      <c r="C218" s="29"/>
      <c r="D218" s="29"/>
    </row>
    <row r="219" spans="3:4">
      <c r="C219" s="29"/>
      <c r="D219" s="29"/>
    </row>
    <row r="220" spans="3:4">
      <c r="C220" s="29"/>
      <c r="D220" s="29"/>
    </row>
    <row r="221" spans="3:4">
      <c r="C221" s="29"/>
      <c r="D221" s="29"/>
    </row>
    <row r="222" spans="3:4">
      <c r="C222" s="29"/>
      <c r="D222" s="29"/>
    </row>
    <row r="223" spans="3:4">
      <c r="C223" s="29"/>
      <c r="D223" s="29"/>
    </row>
    <row r="224" spans="3:4">
      <c r="C224" s="29"/>
      <c r="D224" s="29"/>
    </row>
    <row r="225" spans="3:4">
      <c r="C225" s="29"/>
      <c r="D225" s="29"/>
    </row>
    <row r="226" spans="3:4">
      <c r="C226" s="29"/>
      <c r="D226" s="29"/>
    </row>
    <row r="227" spans="3:4">
      <c r="C227" s="29"/>
      <c r="D227" s="29"/>
    </row>
    <row r="228" spans="3:4">
      <c r="C228" s="29"/>
      <c r="D228" s="29"/>
    </row>
    <row r="229" spans="3:4">
      <c r="C229" s="29"/>
      <c r="D229" s="29"/>
    </row>
    <row r="230" spans="3:4">
      <c r="C230" s="29"/>
      <c r="D230" s="29"/>
    </row>
    <row r="231" spans="3:4">
      <c r="C231" s="29"/>
      <c r="D231" s="29"/>
    </row>
    <row r="232" spans="3:4">
      <c r="C232" s="29"/>
      <c r="D232" s="29"/>
    </row>
    <row r="233" spans="3:4">
      <c r="C233" s="29"/>
      <c r="D233" s="29"/>
    </row>
    <row r="234" spans="3:4">
      <c r="C234" s="29"/>
      <c r="D234" s="29"/>
    </row>
    <row r="235" spans="3:4">
      <c r="C235" s="29"/>
      <c r="D235" s="29"/>
    </row>
    <row r="236" spans="3:4">
      <c r="C236" s="29"/>
      <c r="D236" s="29"/>
    </row>
    <row r="237" spans="3:4">
      <c r="C237" s="29"/>
      <c r="D237" s="29"/>
    </row>
    <row r="238" spans="3:4">
      <c r="C238" s="29"/>
      <c r="D238" s="29"/>
    </row>
    <row r="239" spans="3:4">
      <c r="C239" s="29"/>
      <c r="D239" s="29"/>
    </row>
    <row r="240" spans="3:4">
      <c r="C240" s="29"/>
      <c r="D240" s="29"/>
    </row>
    <row r="241" spans="3:4">
      <c r="C241" s="29"/>
      <c r="D241" s="29"/>
    </row>
    <row r="242" spans="3:4">
      <c r="C242" s="29"/>
      <c r="D242" s="29"/>
    </row>
    <row r="243" spans="3:4">
      <c r="C243" s="29"/>
      <c r="D243" s="29"/>
    </row>
    <row r="244" spans="3:4">
      <c r="C244" s="29"/>
      <c r="D244" s="29"/>
    </row>
    <row r="245" spans="3:4">
      <c r="C245" s="29"/>
      <c r="D245" s="29"/>
    </row>
    <row r="246" spans="3:4">
      <c r="C246" s="29"/>
      <c r="D246" s="29"/>
    </row>
    <row r="247" spans="3:4">
      <c r="C247" s="29"/>
      <c r="D247" s="29"/>
    </row>
    <row r="248" spans="3:4">
      <c r="C248" s="29"/>
      <c r="D248" s="29"/>
    </row>
    <row r="249" spans="3:4">
      <c r="C249" s="29"/>
      <c r="D249" s="29"/>
    </row>
    <row r="250" spans="3:4">
      <c r="C250" s="29"/>
      <c r="D250" s="29"/>
    </row>
    <row r="251" spans="3:4">
      <c r="C251" s="29"/>
      <c r="D251" s="29"/>
    </row>
    <row r="252" spans="3:4">
      <c r="C252" s="29"/>
      <c r="D252" s="29"/>
    </row>
    <row r="253" spans="3:4">
      <c r="C253" s="29"/>
      <c r="D253" s="29"/>
    </row>
    <row r="254" spans="3:4">
      <c r="C254" s="29"/>
      <c r="D254" s="29"/>
    </row>
    <row r="255" spans="3:4">
      <c r="C255" s="29"/>
      <c r="D255" s="29"/>
    </row>
    <row r="256" spans="3:4">
      <c r="C256" s="29"/>
      <c r="D256" s="29"/>
    </row>
    <row r="257" spans="3:4">
      <c r="C257" s="29"/>
      <c r="D257" s="29"/>
    </row>
    <row r="258" spans="3:4">
      <c r="C258" s="29"/>
      <c r="D258" s="29"/>
    </row>
    <row r="259" spans="3:4">
      <c r="C259" s="29"/>
      <c r="D259" s="29"/>
    </row>
    <row r="260" spans="3:4">
      <c r="C260" s="29"/>
      <c r="D260" s="29"/>
    </row>
    <row r="261" spans="3:4">
      <c r="C261" s="29"/>
      <c r="D261" s="29"/>
    </row>
    <row r="262" spans="3:4">
      <c r="C262" s="29"/>
      <c r="D262" s="29"/>
    </row>
    <row r="263" spans="3:4">
      <c r="C263" s="29"/>
      <c r="D263" s="29"/>
    </row>
    <row r="264" spans="3:4">
      <c r="C264" s="29"/>
      <c r="D264" s="29"/>
    </row>
    <row r="265" spans="3:4">
      <c r="C265" s="29"/>
      <c r="D265" s="29"/>
    </row>
    <row r="266" spans="3:4">
      <c r="C266" s="29"/>
      <c r="D266" s="29"/>
    </row>
    <row r="267" spans="3:4">
      <c r="C267" s="29"/>
      <c r="D267" s="29"/>
    </row>
    <row r="268" spans="3:4">
      <c r="C268" s="29"/>
      <c r="D268" s="29"/>
    </row>
    <row r="269" spans="3:4">
      <c r="C269" s="29"/>
      <c r="D269" s="29"/>
    </row>
    <row r="270" spans="3:4">
      <c r="C270" s="29"/>
      <c r="D270" s="29"/>
    </row>
    <row r="271" spans="3:4">
      <c r="C271" s="29"/>
      <c r="D271" s="29"/>
    </row>
    <row r="272" spans="3:4">
      <c r="C272" s="29"/>
      <c r="D272" s="29"/>
    </row>
    <row r="273" spans="3:4">
      <c r="C273" s="29"/>
      <c r="D273" s="29"/>
    </row>
    <row r="274" spans="3:4">
      <c r="C274" s="29"/>
      <c r="D274" s="29"/>
    </row>
    <row r="275" spans="3:4">
      <c r="C275" s="29"/>
      <c r="D275" s="29"/>
    </row>
    <row r="276" spans="3:4">
      <c r="C276" s="29"/>
      <c r="D276" s="29"/>
    </row>
    <row r="277" spans="3:4">
      <c r="C277" s="29"/>
      <c r="D277" s="29"/>
    </row>
    <row r="278" spans="3:4">
      <c r="C278" s="29"/>
      <c r="D278" s="29"/>
    </row>
    <row r="279" spans="3:4">
      <c r="C279" s="29"/>
      <c r="D279" s="29"/>
    </row>
    <row r="280" spans="3:4">
      <c r="C280" s="29"/>
      <c r="D280" s="29"/>
    </row>
    <row r="281" spans="3:4">
      <c r="C281" s="29"/>
      <c r="D281" s="29"/>
    </row>
    <row r="282" spans="3:4">
      <c r="C282" s="29"/>
      <c r="D282" s="29"/>
    </row>
    <row r="283" spans="3:4">
      <c r="C283" s="29"/>
      <c r="D283" s="29"/>
    </row>
    <row r="284" spans="3:4">
      <c r="C284" s="29"/>
      <c r="D284" s="29"/>
    </row>
    <row r="285" spans="3:4">
      <c r="C285" s="29"/>
      <c r="D285" s="29"/>
    </row>
    <row r="286" spans="3:4">
      <c r="C286" s="29"/>
      <c r="D286" s="29"/>
    </row>
    <row r="287" spans="3:4">
      <c r="C287" s="29"/>
      <c r="D287" s="29"/>
    </row>
    <row r="288" spans="3:4">
      <c r="C288" s="29"/>
      <c r="D288" s="29"/>
    </row>
    <row r="289" spans="3:4">
      <c r="C289" s="29"/>
      <c r="D289" s="29"/>
    </row>
    <row r="290" spans="3:4">
      <c r="C290" s="29"/>
      <c r="D290" s="29"/>
    </row>
    <row r="291" spans="3:4">
      <c r="C291" s="29"/>
      <c r="D291" s="29"/>
    </row>
    <row r="292" spans="3:4">
      <c r="C292" s="29"/>
      <c r="D292" s="29"/>
    </row>
    <row r="293" spans="3:4">
      <c r="C293" s="29"/>
      <c r="D293" s="29"/>
    </row>
    <row r="294" spans="3:4">
      <c r="C294" s="29"/>
      <c r="D294" s="29"/>
    </row>
    <row r="295" spans="3:4">
      <c r="C295" s="29"/>
      <c r="D295" s="29"/>
    </row>
    <row r="296" spans="3:4">
      <c r="C296" s="29"/>
      <c r="D296" s="29"/>
    </row>
    <row r="297" spans="3:4">
      <c r="C297" s="29"/>
      <c r="D297" s="29"/>
    </row>
    <row r="298" spans="3:4">
      <c r="C298" s="29"/>
      <c r="D298" s="29"/>
    </row>
    <row r="299" spans="3:4">
      <c r="C299" s="29"/>
      <c r="D299" s="29"/>
    </row>
    <row r="300" spans="3:4">
      <c r="C300" s="29"/>
      <c r="D300" s="29"/>
    </row>
    <row r="301" spans="3:4">
      <c r="C301" s="29"/>
      <c r="D301" s="29"/>
    </row>
    <row r="302" spans="3:4">
      <c r="C302" s="29"/>
      <c r="D302" s="29"/>
    </row>
    <row r="303" spans="3:4">
      <c r="C303" s="29"/>
      <c r="D303" s="29"/>
    </row>
    <row r="304" spans="3:4">
      <c r="C304" s="29"/>
      <c r="D304" s="29"/>
    </row>
    <row r="305" spans="3:4">
      <c r="C305" s="29"/>
      <c r="D305" s="29"/>
    </row>
    <row r="306" spans="3:4">
      <c r="C306" s="29"/>
      <c r="D306" s="29"/>
    </row>
    <row r="307" spans="3:4">
      <c r="C307" s="29"/>
      <c r="D307" s="29"/>
    </row>
    <row r="308" spans="3:4">
      <c r="C308" s="29"/>
      <c r="D308" s="29"/>
    </row>
    <row r="309" spans="3:4">
      <c r="C309" s="29"/>
      <c r="D309" s="29"/>
    </row>
    <row r="310" spans="3:4">
      <c r="C310" s="29"/>
      <c r="D310" s="29"/>
    </row>
    <row r="311" spans="3:4">
      <c r="C311" s="29"/>
      <c r="D311" s="29"/>
    </row>
    <row r="312" spans="3:4">
      <c r="C312" s="29"/>
      <c r="D312" s="29"/>
    </row>
    <row r="313" spans="3:4">
      <c r="C313" s="29"/>
      <c r="D313" s="29"/>
    </row>
    <row r="314" spans="3:4">
      <c r="C314" s="29"/>
      <c r="D314" s="29"/>
    </row>
    <row r="315" spans="3:4">
      <c r="C315" s="29"/>
      <c r="D315" s="29"/>
    </row>
    <row r="316" spans="3:4">
      <c r="C316" s="29"/>
      <c r="D316" s="29"/>
    </row>
    <row r="317" spans="3:4">
      <c r="C317" s="29"/>
      <c r="D317" s="29"/>
    </row>
    <row r="318" spans="3:4">
      <c r="C318" s="29"/>
      <c r="D318" s="29"/>
    </row>
    <row r="319" spans="3:4">
      <c r="C319" s="29"/>
      <c r="D319" s="29"/>
    </row>
    <row r="320" spans="3:4">
      <c r="C320" s="29"/>
      <c r="D320" s="29"/>
    </row>
    <row r="321" spans="3:4">
      <c r="C321" s="29"/>
      <c r="D321" s="29"/>
    </row>
    <row r="322" spans="3:4">
      <c r="C322" s="29"/>
      <c r="D322" s="29"/>
    </row>
    <row r="323" spans="3:4">
      <c r="C323" s="29"/>
      <c r="D323" s="29"/>
    </row>
    <row r="324" spans="3:4">
      <c r="C324" s="29"/>
      <c r="D324" s="29"/>
    </row>
    <row r="325" spans="3:4">
      <c r="C325" s="29"/>
      <c r="D325" s="29"/>
    </row>
    <row r="326" spans="3:4">
      <c r="C326" s="29"/>
      <c r="D326" s="29"/>
    </row>
    <row r="327" spans="3:4">
      <c r="C327" s="29"/>
      <c r="D327" s="29"/>
    </row>
    <row r="328" spans="3:4">
      <c r="C328" s="29"/>
      <c r="D328" s="29"/>
    </row>
    <row r="329" spans="3:4">
      <c r="C329" s="29"/>
      <c r="D329" s="29"/>
    </row>
    <row r="330" spans="3:4">
      <c r="C330" s="29"/>
      <c r="D330" s="29"/>
    </row>
    <row r="331" spans="3:4">
      <c r="C331" s="29"/>
      <c r="D331" s="29"/>
    </row>
    <row r="332" spans="3:4">
      <c r="C332" s="29"/>
      <c r="D332" s="29"/>
    </row>
    <row r="333" spans="3:4">
      <c r="C333" s="29"/>
      <c r="D333" s="29"/>
    </row>
    <row r="334" spans="3:4">
      <c r="C334" s="29"/>
      <c r="D334" s="29"/>
    </row>
    <row r="335" spans="3:4">
      <c r="C335" s="29"/>
      <c r="D335" s="29"/>
    </row>
    <row r="336" spans="3:4">
      <c r="C336" s="29"/>
      <c r="D336" s="29"/>
    </row>
    <row r="337" spans="3:4">
      <c r="C337" s="29"/>
      <c r="D337" s="29"/>
    </row>
    <row r="338" spans="3:4">
      <c r="C338" s="29"/>
      <c r="D338" s="29"/>
    </row>
    <row r="339" spans="3:4">
      <c r="C339" s="29"/>
      <c r="D339" s="29"/>
    </row>
    <row r="340" spans="3:4">
      <c r="C340" s="29"/>
      <c r="D340" s="29"/>
    </row>
    <row r="341" spans="3:4">
      <c r="C341" s="29"/>
      <c r="D341" s="29"/>
    </row>
    <row r="342" spans="3:4">
      <c r="C342" s="29"/>
      <c r="D342" s="29"/>
    </row>
    <row r="343" spans="3:4">
      <c r="C343" s="29"/>
      <c r="D343" s="29"/>
    </row>
    <row r="344" spans="3:4">
      <c r="C344" s="29"/>
      <c r="D344" s="29"/>
    </row>
    <row r="345" spans="3:4">
      <c r="C345" s="29"/>
      <c r="D345" s="29"/>
    </row>
    <row r="346" spans="3:4">
      <c r="C346" s="29"/>
      <c r="D346" s="29"/>
    </row>
    <row r="347" spans="3:4">
      <c r="C347" s="29"/>
      <c r="D347" s="29"/>
    </row>
    <row r="348" spans="3:4">
      <c r="C348" s="29"/>
      <c r="D348" s="29"/>
    </row>
    <row r="349" spans="3:4">
      <c r="C349" s="29"/>
      <c r="D349" s="29"/>
    </row>
    <row r="350" spans="3:4">
      <c r="C350" s="29"/>
      <c r="D350" s="29"/>
    </row>
    <row r="351" spans="3:4">
      <c r="C351" s="29"/>
      <c r="D351" s="29"/>
    </row>
    <row r="352" spans="3:4">
      <c r="C352" s="29"/>
      <c r="D352" s="29"/>
    </row>
    <row r="353" spans="3:4">
      <c r="C353" s="29"/>
      <c r="D353" s="29"/>
    </row>
    <row r="354" spans="3:4">
      <c r="C354" s="29"/>
      <c r="D354" s="29"/>
    </row>
    <row r="355" spans="3:4">
      <c r="C355" s="29"/>
      <c r="D355" s="29"/>
    </row>
    <row r="356" spans="3:4">
      <c r="C356" s="29"/>
      <c r="D356" s="29"/>
    </row>
    <row r="357" spans="3:4">
      <c r="C357" s="29"/>
      <c r="D357" s="29"/>
    </row>
    <row r="358" spans="3:4">
      <c r="C358" s="29"/>
      <c r="D358" s="29"/>
    </row>
    <row r="359" spans="3:4">
      <c r="C359" s="29"/>
      <c r="D359" s="29"/>
    </row>
    <row r="360" spans="3:4">
      <c r="C360" s="29"/>
      <c r="D360" s="29"/>
    </row>
    <row r="361" spans="3:4">
      <c r="C361" s="29"/>
      <c r="D361" s="29"/>
    </row>
    <row r="362" spans="3:4">
      <c r="C362" s="29"/>
      <c r="D362" s="29"/>
    </row>
    <row r="363" spans="3:4">
      <c r="C363" s="29"/>
      <c r="D363" s="29"/>
    </row>
    <row r="364" spans="3:4">
      <c r="C364" s="29"/>
      <c r="D364" s="29"/>
    </row>
    <row r="365" spans="3:4">
      <c r="C365" s="29"/>
      <c r="D365" s="29"/>
    </row>
    <row r="366" spans="3:4">
      <c r="C366" s="29"/>
      <c r="D366" s="29"/>
    </row>
    <row r="367" spans="3:4">
      <c r="C367" s="29"/>
      <c r="D367" s="29"/>
    </row>
    <row r="368" spans="3:4">
      <c r="C368" s="29"/>
      <c r="D368" s="29"/>
    </row>
    <row r="369" spans="3:4">
      <c r="C369" s="29"/>
      <c r="D369" s="29"/>
    </row>
    <row r="370" spans="3:4">
      <c r="C370" s="29"/>
      <c r="D370" s="29"/>
    </row>
    <row r="371" spans="3:4">
      <c r="C371" s="29"/>
      <c r="D371" s="29"/>
    </row>
    <row r="372" spans="3:4">
      <c r="C372" s="29"/>
      <c r="D372" s="29"/>
    </row>
    <row r="373" spans="3:4">
      <c r="C373" s="29"/>
      <c r="D373" s="29"/>
    </row>
    <row r="374" spans="3:4">
      <c r="C374" s="29"/>
      <c r="D374" s="29"/>
    </row>
    <row r="375" spans="3:4">
      <c r="C375" s="29"/>
      <c r="D375" s="29"/>
    </row>
    <row r="376" spans="3:4">
      <c r="C376" s="29"/>
      <c r="D376" s="29"/>
    </row>
    <row r="377" spans="3:4">
      <c r="C377" s="29"/>
      <c r="D377" s="29"/>
    </row>
    <row r="378" spans="3:4">
      <c r="C378" s="29"/>
      <c r="D378" s="29"/>
    </row>
    <row r="379" spans="3:4">
      <c r="C379" s="29"/>
      <c r="D379" s="29"/>
    </row>
    <row r="380" spans="3:4">
      <c r="C380" s="29"/>
      <c r="D380" s="29"/>
    </row>
    <row r="381" spans="3:4">
      <c r="C381" s="29"/>
      <c r="D381" s="29"/>
    </row>
    <row r="382" spans="3:4">
      <c r="C382" s="29"/>
      <c r="D382" s="29"/>
    </row>
    <row r="383" spans="3:4">
      <c r="C383" s="29"/>
      <c r="D383" s="29"/>
    </row>
    <row r="384" spans="3:4">
      <c r="C384" s="29"/>
      <c r="D384" s="29"/>
    </row>
    <row r="385" spans="3:4">
      <c r="C385" s="29"/>
      <c r="D385" s="29"/>
    </row>
    <row r="386" spans="3:4">
      <c r="C386" s="29"/>
      <c r="D386" s="29"/>
    </row>
    <row r="387" spans="3:4">
      <c r="C387" s="29"/>
      <c r="D387" s="29"/>
    </row>
    <row r="388" spans="3:4">
      <c r="C388" s="29"/>
      <c r="D388" s="29"/>
    </row>
    <row r="389" spans="3:4">
      <c r="C389" s="29"/>
      <c r="D389" s="29"/>
    </row>
    <row r="390" spans="3:4">
      <c r="C390" s="29"/>
      <c r="D390" s="29"/>
    </row>
    <row r="391" spans="3:4">
      <c r="C391" s="29"/>
      <c r="D391" s="29"/>
    </row>
    <row r="392" spans="3:4">
      <c r="C392" s="29"/>
      <c r="D392" s="29"/>
    </row>
    <row r="393" spans="3:4">
      <c r="C393" s="29"/>
      <c r="D393" s="29"/>
    </row>
    <row r="394" spans="3:4">
      <c r="C394" s="29"/>
      <c r="D394" s="29"/>
    </row>
    <row r="395" spans="3:4">
      <c r="C395" s="29"/>
      <c r="D395" s="29"/>
    </row>
    <row r="396" spans="3:4">
      <c r="C396" s="29"/>
      <c r="D396" s="29"/>
    </row>
    <row r="397" spans="3:4">
      <c r="C397" s="29"/>
      <c r="D397" s="29"/>
    </row>
    <row r="398" spans="3:4">
      <c r="C398" s="29"/>
      <c r="D398" s="29"/>
    </row>
    <row r="399" spans="3:4">
      <c r="C399" s="29"/>
      <c r="D399" s="29"/>
    </row>
    <row r="400" spans="3:4">
      <c r="C400" s="29"/>
      <c r="D400" s="29"/>
    </row>
    <row r="401" spans="3:4">
      <c r="C401" s="29"/>
      <c r="D401" s="29"/>
    </row>
    <row r="402" spans="3:4">
      <c r="C402" s="29"/>
      <c r="D402" s="29"/>
    </row>
    <row r="403" spans="3:4">
      <c r="C403" s="29"/>
      <c r="D403" s="29"/>
    </row>
    <row r="404" spans="3:4">
      <c r="C404" s="29"/>
      <c r="D404" s="29"/>
    </row>
    <row r="405" spans="3:4">
      <c r="C405" s="29"/>
      <c r="D405" s="29"/>
    </row>
    <row r="406" spans="3:4">
      <c r="C406" s="29"/>
      <c r="D406" s="29"/>
    </row>
    <row r="407" spans="3:4">
      <c r="C407" s="29"/>
      <c r="D407" s="29"/>
    </row>
    <row r="408" spans="3:4">
      <c r="C408" s="29"/>
      <c r="D408" s="29"/>
    </row>
    <row r="409" spans="3:4">
      <c r="C409" s="29"/>
      <c r="D409" s="29"/>
    </row>
    <row r="410" spans="3:4">
      <c r="C410" s="29"/>
      <c r="D410" s="29"/>
    </row>
    <row r="411" spans="3:4">
      <c r="C411" s="29"/>
      <c r="D411" s="29"/>
    </row>
    <row r="412" spans="3:4">
      <c r="C412" s="29"/>
      <c r="D412" s="29"/>
    </row>
    <row r="413" spans="3:4">
      <c r="C413" s="29"/>
      <c r="D413" s="29"/>
    </row>
    <row r="414" spans="3:4">
      <c r="C414" s="29"/>
      <c r="D414" s="29"/>
    </row>
    <row r="415" spans="3:4">
      <c r="C415" s="29"/>
      <c r="D415" s="29"/>
    </row>
    <row r="416" spans="3:4">
      <c r="C416" s="29"/>
      <c r="D416" s="29"/>
    </row>
    <row r="417" spans="3:4">
      <c r="C417" s="29"/>
      <c r="D417" s="29"/>
    </row>
    <row r="418" spans="3:4">
      <c r="C418" s="29"/>
      <c r="D418" s="29"/>
    </row>
    <row r="419" spans="3:4">
      <c r="C419" s="29"/>
      <c r="D419" s="29"/>
    </row>
    <row r="420" spans="3:4">
      <c r="C420" s="29"/>
      <c r="D420" s="29"/>
    </row>
    <row r="421" spans="3:4">
      <c r="C421" s="29"/>
      <c r="D421" s="29"/>
    </row>
    <row r="422" spans="3:4">
      <c r="C422" s="29"/>
      <c r="D422" s="29"/>
    </row>
    <row r="423" spans="3:4">
      <c r="C423" s="29"/>
      <c r="D423" s="29"/>
    </row>
    <row r="424" spans="3:4">
      <c r="C424" s="29"/>
      <c r="D424" s="29"/>
    </row>
    <row r="425" spans="3:4">
      <c r="C425" s="29"/>
      <c r="D425" s="29"/>
    </row>
    <row r="426" spans="3:4">
      <c r="C426" s="29"/>
      <c r="D426" s="29"/>
    </row>
    <row r="427" spans="3:4">
      <c r="C427" s="29"/>
      <c r="D427" s="29"/>
    </row>
    <row r="428" spans="3:4">
      <c r="C428" s="29"/>
      <c r="D428" s="29"/>
    </row>
    <row r="429" spans="3:4">
      <c r="C429" s="29"/>
      <c r="D429" s="29"/>
    </row>
    <row r="430" spans="3:4">
      <c r="C430" s="29"/>
      <c r="D430" s="29"/>
    </row>
    <row r="431" spans="3:4">
      <c r="C431" s="29"/>
      <c r="D431" s="29"/>
    </row>
    <row r="432" spans="3:4">
      <c r="C432" s="29"/>
      <c r="D432" s="29"/>
    </row>
    <row r="433" spans="3:4">
      <c r="C433" s="29"/>
      <c r="D433" s="29"/>
    </row>
    <row r="434" spans="3:4">
      <c r="C434" s="29"/>
      <c r="D434" s="29"/>
    </row>
    <row r="435" spans="3:4">
      <c r="C435" s="29"/>
      <c r="D435" s="29"/>
    </row>
    <row r="436" spans="3:4">
      <c r="C436" s="29"/>
      <c r="D436" s="29"/>
    </row>
    <row r="437" spans="3:4">
      <c r="C437" s="29"/>
      <c r="D437" s="29"/>
    </row>
    <row r="438" spans="3:4">
      <c r="C438" s="29"/>
      <c r="D438" s="29"/>
    </row>
    <row r="439" spans="3:4">
      <c r="C439" s="29"/>
      <c r="D439" s="29"/>
    </row>
    <row r="440" spans="3:4">
      <c r="C440" s="29"/>
      <c r="D440" s="29"/>
    </row>
    <row r="441" spans="3:4">
      <c r="C441" s="29"/>
      <c r="D441" s="29"/>
    </row>
    <row r="442" spans="3:4">
      <c r="C442" s="29"/>
      <c r="D442" s="29"/>
    </row>
    <row r="443" spans="3:4">
      <c r="C443" s="29"/>
      <c r="D443" s="29"/>
    </row>
    <row r="444" spans="3:4">
      <c r="C444" s="29"/>
      <c r="D444" s="29"/>
    </row>
    <row r="445" spans="3:4">
      <c r="C445" s="29"/>
      <c r="D445" s="29"/>
    </row>
    <row r="446" spans="3:4">
      <c r="C446" s="29"/>
      <c r="D446" s="29"/>
    </row>
    <row r="447" spans="3:4">
      <c r="C447" s="29"/>
      <c r="D447" s="29"/>
    </row>
    <row r="448" spans="3:4">
      <c r="C448" s="29"/>
      <c r="D448" s="29"/>
    </row>
    <row r="449" spans="3:4">
      <c r="C449" s="29"/>
      <c r="D449" s="29"/>
    </row>
    <row r="450" spans="3:4">
      <c r="C450" s="29"/>
      <c r="D450" s="29"/>
    </row>
    <row r="451" spans="3:4">
      <c r="C451" s="29"/>
      <c r="D451" s="29"/>
    </row>
    <row r="452" spans="3:4">
      <c r="C452" s="29"/>
      <c r="D452" s="29"/>
    </row>
    <row r="453" spans="3:4">
      <c r="C453" s="29"/>
      <c r="D453" s="29"/>
    </row>
    <row r="454" spans="3:4">
      <c r="C454" s="29"/>
      <c r="D454" s="29"/>
    </row>
    <row r="455" spans="3:4">
      <c r="C455" s="29"/>
      <c r="D455" s="29"/>
    </row>
    <row r="456" spans="3:4">
      <c r="C456" s="29"/>
      <c r="D456" s="29"/>
    </row>
    <row r="457" spans="3:4">
      <c r="C457" s="29"/>
      <c r="D457" s="29"/>
    </row>
    <row r="458" spans="3:4">
      <c r="C458" s="29"/>
      <c r="D458" s="29"/>
    </row>
    <row r="459" spans="3:4">
      <c r="C459" s="29"/>
      <c r="D459" s="29"/>
    </row>
    <row r="460" spans="3:4">
      <c r="C460" s="29"/>
      <c r="D460" s="29"/>
    </row>
    <row r="461" spans="3:4">
      <c r="C461" s="29"/>
      <c r="D461" s="29"/>
    </row>
    <row r="462" spans="3:4">
      <c r="C462" s="29"/>
      <c r="D462" s="29"/>
    </row>
    <row r="463" spans="3:4">
      <c r="C463" s="29"/>
      <c r="D463" s="29"/>
    </row>
    <row r="464" spans="3:4">
      <c r="C464" s="29"/>
      <c r="D464" s="29"/>
    </row>
    <row r="465" spans="3:4">
      <c r="C465" s="29"/>
      <c r="D465" s="29"/>
    </row>
    <row r="466" spans="3:4">
      <c r="C466" s="29"/>
      <c r="D466" s="29"/>
    </row>
    <row r="467" spans="3:4">
      <c r="C467" s="29"/>
      <c r="D467" s="29"/>
    </row>
    <row r="468" spans="3:4">
      <c r="C468" s="29"/>
      <c r="D468" s="29"/>
    </row>
    <row r="469" spans="3:4">
      <c r="C469" s="29"/>
      <c r="D469" s="29"/>
    </row>
    <row r="470" spans="3:4">
      <c r="C470" s="29"/>
      <c r="D470" s="29"/>
    </row>
    <row r="471" spans="3:4">
      <c r="C471" s="29"/>
      <c r="D471" s="29"/>
    </row>
    <row r="472" spans="3:4">
      <c r="C472" s="29"/>
      <c r="D472" s="29"/>
    </row>
    <row r="473" spans="3:4">
      <c r="C473" s="29"/>
      <c r="D473" s="29"/>
    </row>
    <row r="474" spans="3:4">
      <c r="C474" s="29"/>
      <c r="D474" s="29"/>
    </row>
    <row r="475" spans="3:4">
      <c r="C475" s="29"/>
      <c r="D475" s="29"/>
    </row>
    <row r="476" spans="3:4">
      <c r="C476" s="29"/>
      <c r="D476" s="29"/>
    </row>
    <row r="477" spans="3:4">
      <c r="C477" s="29"/>
      <c r="D477" s="29"/>
    </row>
    <row r="478" spans="3:4">
      <c r="C478" s="29"/>
      <c r="D478" s="29"/>
    </row>
    <row r="479" spans="3:4">
      <c r="C479" s="29"/>
      <c r="D479" s="29"/>
    </row>
    <row r="480" spans="3:4">
      <c r="C480" s="29"/>
      <c r="D480" s="29"/>
    </row>
    <row r="481" spans="3:4">
      <c r="C481" s="29"/>
      <c r="D481" s="29"/>
    </row>
    <row r="482" spans="3:4">
      <c r="C482" s="29"/>
      <c r="D482" s="29"/>
    </row>
    <row r="483" spans="3:4">
      <c r="C483" s="29"/>
      <c r="D483" s="29"/>
    </row>
    <row r="484" spans="3:4">
      <c r="C484" s="29"/>
      <c r="D484" s="29"/>
    </row>
    <row r="485" spans="3:4">
      <c r="C485" s="29"/>
      <c r="D485" s="29"/>
    </row>
    <row r="486" spans="3:4">
      <c r="C486" s="29"/>
      <c r="D486" s="29"/>
    </row>
    <row r="487" spans="3:4">
      <c r="C487" s="29"/>
      <c r="D487" s="29"/>
    </row>
    <row r="488" spans="3:4">
      <c r="C488" s="29"/>
      <c r="D488" s="29"/>
    </row>
    <row r="489" spans="3:4">
      <c r="C489" s="29"/>
      <c r="D489" s="29"/>
    </row>
    <row r="490" spans="3:4">
      <c r="C490" s="29"/>
      <c r="D490" s="29"/>
    </row>
    <row r="491" spans="3:4">
      <c r="C491" s="29"/>
      <c r="D491" s="29"/>
    </row>
    <row r="492" spans="3:4">
      <c r="C492" s="29"/>
      <c r="D492" s="29"/>
    </row>
    <row r="493" spans="3:4">
      <c r="C493" s="29"/>
      <c r="D493" s="29"/>
    </row>
    <row r="494" spans="3:4">
      <c r="C494" s="29"/>
      <c r="D494" s="29"/>
    </row>
    <row r="495" spans="3:4">
      <c r="C495" s="29"/>
      <c r="D495" s="29"/>
    </row>
    <row r="496" spans="3:4">
      <c r="C496" s="29"/>
      <c r="D496" s="29"/>
    </row>
    <row r="497" spans="3:4">
      <c r="C497" s="29"/>
      <c r="D497" s="29"/>
    </row>
    <row r="498" spans="3:4">
      <c r="C498" s="29"/>
      <c r="D498" s="29"/>
    </row>
    <row r="499" spans="3:4">
      <c r="C499" s="29"/>
      <c r="D499" s="29"/>
    </row>
    <row r="500" spans="3:4">
      <c r="C500" s="29"/>
      <c r="D500" s="29"/>
    </row>
    <row r="501" spans="3:4">
      <c r="C501" s="29"/>
      <c r="D501" s="29"/>
    </row>
    <row r="502" spans="3:4">
      <c r="C502" s="29"/>
      <c r="D502" s="29"/>
    </row>
    <row r="503" spans="3:4">
      <c r="C503" s="29"/>
      <c r="D503" s="29"/>
    </row>
    <row r="504" spans="3:4">
      <c r="C504" s="29"/>
      <c r="D504" s="29"/>
    </row>
    <row r="505" spans="3:4">
      <c r="C505" s="29"/>
      <c r="D505" s="29"/>
    </row>
    <row r="506" spans="3:4">
      <c r="C506" s="29"/>
      <c r="D506" s="29"/>
    </row>
    <row r="507" spans="3:4">
      <c r="C507" s="29"/>
      <c r="D507" s="29"/>
    </row>
    <row r="508" spans="3:4">
      <c r="C508" s="29"/>
      <c r="D508" s="29"/>
    </row>
    <row r="509" spans="3:4">
      <c r="C509" s="29"/>
      <c r="D509" s="29"/>
    </row>
    <row r="510" spans="3:4">
      <c r="C510" s="29"/>
      <c r="D510" s="29"/>
    </row>
    <row r="511" spans="3:4">
      <c r="C511" s="29"/>
      <c r="D511" s="29"/>
    </row>
    <row r="512" spans="3:4">
      <c r="C512" s="29"/>
      <c r="D512" s="29"/>
    </row>
    <row r="513" spans="3:4">
      <c r="C513" s="29"/>
      <c r="D513" s="29"/>
    </row>
    <row r="514" spans="3:4">
      <c r="C514" s="29"/>
      <c r="D514" s="29"/>
    </row>
    <row r="515" spans="3:4">
      <c r="C515" s="29"/>
      <c r="D515" s="29"/>
    </row>
    <row r="516" spans="3:4">
      <c r="C516" s="29"/>
      <c r="D516" s="29"/>
    </row>
    <row r="517" spans="3:4">
      <c r="C517" s="29"/>
      <c r="D517" s="29"/>
    </row>
    <row r="518" spans="3:4">
      <c r="C518" s="29"/>
      <c r="D518" s="29"/>
    </row>
    <row r="519" spans="3:4">
      <c r="C519" s="29"/>
      <c r="D519" s="29"/>
    </row>
    <row r="520" spans="3:4">
      <c r="C520" s="29"/>
      <c r="D520" s="29"/>
    </row>
    <row r="521" spans="3:4">
      <c r="C521" s="29"/>
      <c r="D521" s="29"/>
    </row>
    <row r="522" spans="3:4">
      <c r="C522" s="29"/>
      <c r="D522" s="29"/>
    </row>
    <row r="523" spans="3:4">
      <c r="C523" s="29"/>
      <c r="D523" s="29"/>
    </row>
    <row r="524" spans="3:4">
      <c r="C524" s="29"/>
      <c r="D524" s="29"/>
    </row>
    <row r="525" spans="3:4">
      <c r="C525" s="29"/>
      <c r="D525" s="29"/>
    </row>
    <row r="526" spans="3:4">
      <c r="C526" s="29"/>
      <c r="D526" s="29"/>
    </row>
    <row r="527" spans="3:4">
      <c r="C527" s="29"/>
      <c r="D527" s="29"/>
    </row>
    <row r="528" spans="3:4">
      <c r="C528" s="29"/>
      <c r="D528" s="29"/>
    </row>
    <row r="529" spans="3:4">
      <c r="C529" s="29"/>
      <c r="D529" s="29"/>
    </row>
    <row r="530" spans="3:4">
      <c r="C530" s="29"/>
      <c r="D530" s="29"/>
    </row>
    <row r="531" spans="3:4">
      <c r="C531" s="29"/>
      <c r="D531" s="29"/>
    </row>
    <row r="532" spans="3:4">
      <c r="C532" s="29"/>
      <c r="D532" s="29"/>
    </row>
    <row r="533" spans="3:4">
      <c r="C533" s="29"/>
      <c r="D533" s="29"/>
    </row>
    <row r="534" spans="3:4">
      <c r="C534" s="29"/>
      <c r="D534" s="29"/>
    </row>
    <row r="535" spans="3:4">
      <c r="C535" s="29"/>
      <c r="D535" s="29"/>
    </row>
    <row r="536" spans="3:4">
      <c r="C536" s="29"/>
      <c r="D536" s="29"/>
    </row>
    <row r="537" spans="3:4">
      <c r="C537" s="29"/>
      <c r="D537" s="29"/>
    </row>
    <row r="538" spans="3:4">
      <c r="C538" s="29"/>
      <c r="D538" s="29"/>
    </row>
    <row r="539" spans="3:4">
      <c r="C539" s="29"/>
      <c r="D539" s="29"/>
    </row>
    <row r="540" spans="3:4">
      <c r="C540" s="29"/>
      <c r="D540" s="29"/>
    </row>
    <row r="541" spans="3:4">
      <c r="C541" s="29"/>
      <c r="D541" s="29"/>
    </row>
    <row r="542" spans="3:4">
      <c r="C542" s="29"/>
      <c r="D542" s="29"/>
    </row>
    <row r="543" spans="3:4">
      <c r="C543" s="29"/>
      <c r="D543" s="29"/>
    </row>
    <row r="544" spans="3:4">
      <c r="C544" s="29"/>
      <c r="D544" s="29"/>
    </row>
    <row r="545" spans="3:4">
      <c r="C545" s="29"/>
      <c r="D545" s="29"/>
    </row>
    <row r="546" spans="3:4">
      <c r="C546" s="29"/>
      <c r="D546" s="29"/>
    </row>
    <row r="547" spans="3:4">
      <c r="C547" s="29"/>
      <c r="D547" s="29"/>
    </row>
    <row r="548" spans="3:4">
      <c r="C548" s="29"/>
      <c r="D548" s="29"/>
    </row>
    <row r="549" spans="3:4">
      <c r="C549" s="29"/>
      <c r="D549" s="29"/>
    </row>
    <row r="550" spans="3:4">
      <c r="C550" s="29"/>
      <c r="D550" s="29"/>
    </row>
    <row r="551" spans="3:4">
      <c r="C551" s="29"/>
      <c r="D551" s="29"/>
    </row>
    <row r="552" spans="3:4">
      <c r="C552" s="29"/>
      <c r="D552" s="29"/>
    </row>
    <row r="553" spans="3:4">
      <c r="C553" s="29"/>
      <c r="D553" s="29"/>
    </row>
    <row r="554" spans="3:4">
      <c r="C554" s="29"/>
      <c r="D554" s="29"/>
    </row>
    <row r="555" spans="3:4">
      <c r="C555" s="29"/>
      <c r="D555" s="29"/>
    </row>
    <row r="556" spans="3:4">
      <c r="C556" s="29"/>
      <c r="D556" s="29"/>
    </row>
    <row r="557" spans="3:4">
      <c r="C557" s="29"/>
      <c r="D557" s="29"/>
    </row>
    <row r="558" spans="3:4">
      <c r="C558" s="29"/>
      <c r="D558" s="29"/>
    </row>
    <row r="559" spans="3:4">
      <c r="C559" s="29"/>
      <c r="D559" s="29"/>
    </row>
    <row r="560" spans="3:4">
      <c r="C560" s="29"/>
      <c r="D560" s="29"/>
    </row>
    <row r="561" spans="3:4">
      <c r="C561" s="29"/>
      <c r="D561" s="29"/>
    </row>
    <row r="562" spans="3:4">
      <c r="C562" s="29"/>
      <c r="D562" s="29"/>
    </row>
    <row r="563" spans="3:4">
      <c r="C563" s="29"/>
      <c r="D563" s="29"/>
    </row>
    <row r="564" spans="3:4">
      <c r="C564" s="29"/>
      <c r="D564" s="29"/>
    </row>
    <row r="565" spans="3:4">
      <c r="C565" s="29"/>
      <c r="D565" s="29"/>
    </row>
    <row r="566" spans="3:4">
      <c r="C566" s="29"/>
      <c r="D566" s="29"/>
    </row>
    <row r="567" spans="3:4">
      <c r="C567" s="29"/>
      <c r="D567" s="29"/>
    </row>
    <row r="568" spans="3:4">
      <c r="C568" s="29"/>
      <c r="D568" s="29"/>
    </row>
    <row r="569" spans="3:4">
      <c r="C569" s="29"/>
      <c r="D569" s="29"/>
    </row>
    <row r="570" spans="3:4">
      <c r="C570" s="29"/>
      <c r="D570" s="29"/>
    </row>
    <row r="571" spans="3:4">
      <c r="C571" s="29"/>
      <c r="D571" s="29"/>
    </row>
    <row r="572" spans="3:4">
      <c r="C572" s="29"/>
      <c r="D572" s="29"/>
    </row>
    <row r="573" spans="3:4">
      <c r="C573" s="29"/>
      <c r="D573" s="29"/>
    </row>
    <row r="574" spans="3:4">
      <c r="C574" s="29"/>
      <c r="D574" s="29"/>
    </row>
    <row r="575" spans="3:4">
      <c r="C575" s="29"/>
      <c r="D575" s="29"/>
    </row>
    <row r="576" spans="3:4">
      <c r="C576" s="29"/>
      <c r="D576" s="29"/>
    </row>
    <row r="577" spans="3:4">
      <c r="C577" s="29"/>
      <c r="D577" s="29"/>
    </row>
    <row r="578" spans="3:4">
      <c r="C578" s="29"/>
      <c r="D578" s="29"/>
    </row>
    <row r="579" spans="3:4">
      <c r="C579" s="29"/>
      <c r="D579" s="29"/>
    </row>
    <row r="580" spans="3:4">
      <c r="C580" s="29"/>
      <c r="D580" s="29"/>
    </row>
    <row r="581" spans="3:4">
      <c r="C581" s="29"/>
      <c r="D581" s="29"/>
    </row>
    <row r="582" spans="3:4">
      <c r="C582" s="29"/>
      <c r="D582" s="29"/>
    </row>
    <row r="583" spans="3:4">
      <c r="C583" s="29"/>
      <c r="D583" s="29"/>
    </row>
    <row r="584" spans="3:4">
      <c r="C584" s="29"/>
      <c r="D584" s="29"/>
    </row>
    <row r="585" spans="3:4">
      <c r="C585" s="29"/>
      <c r="D585" s="29"/>
    </row>
    <row r="586" spans="3:4">
      <c r="C586" s="29"/>
      <c r="D586" s="29"/>
    </row>
    <row r="587" spans="3:4">
      <c r="C587" s="29"/>
      <c r="D587" s="29"/>
    </row>
    <row r="588" spans="3:4">
      <c r="C588" s="29"/>
      <c r="D588" s="29"/>
    </row>
    <row r="589" spans="3:4">
      <c r="C589" s="29"/>
      <c r="D589" s="29"/>
    </row>
    <row r="590" spans="3:4">
      <c r="C590" s="29"/>
      <c r="D590" s="29"/>
    </row>
    <row r="591" spans="3:4">
      <c r="C591" s="29"/>
      <c r="D591" s="29"/>
    </row>
    <row r="592" spans="3:4">
      <c r="C592" s="29"/>
      <c r="D592" s="29"/>
    </row>
    <row r="593" spans="3:4">
      <c r="C593" s="29"/>
      <c r="D593" s="29"/>
    </row>
    <row r="594" spans="3:4">
      <c r="C594" s="29"/>
      <c r="D594" s="29"/>
    </row>
    <row r="595" spans="3:4">
      <c r="C595" s="29"/>
      <c r="D595" s="29"/>
    </row>
    <row r="596" spans="3:4">
      <c r="C596" s="29"/>
      <c r="D596" s="29"/>
    </row>
    <row r="597" spans="3:4">
      <c r="C597" s="29"/>
      <c r="D597" s="29"/>
    </row>
    <row r="598" spans="3:4">
      <c r="C598" s="29"/>
      <c r="D598" s="29"/>
    </row>
    <row r="599" spans="3:4">
      <c r="C599" s="29"/>
      <c r="D599" s="29"/>
    </row>
    <row r="600" spans="3:4">
      <c r="C600" s="29"/>
      <c r="D600" s="29"/>
    </row>
    <row r="601" spans="3:4">
      <c r="C601" s="29"/>
      <c r="D601" s="29"/>
    </row>
    <row r="602" spans="3:4">
      <c r="C602" s="29"/>
      <c r="D602" s="29"/>
    </row>
    <row r="603" spans="3:4">
      <c r="C603" s="29"/>
      <c r="D603" s="29"/>
    </row>
    <row r="604" spans="3:4">
      <c r="C604" s="29"/>
      <c r="D604" s="29"/>
    </row>
    <row r="605" spans="3:4">
      <c r="C605" s="29"/>
      <c r="D605" s="29"/>
    </row>
    <row r="606" spans="3:4">
      <c r="C606" s="29"/>
      <c r="D606" s="29"/>
    </row>
    <row r="607" spans="3:4">
      <c r="C607" s="29"/>
      <c r="D607" s="29"/>
    </row>
    <row r="608" spans="3:4">
      <c r="C608" s="29"/>
      <c r="D608" s="29"/>
    </row>
    <row r="609" spans="3:4">
      <c r="C609" s="29"/>
      <c r="D609" s="29"/>
    </row>
    <row r="610" spans="3:4">
      <c r="C610" s="29"/>
      <c r="D610" s="29"/>
    </row>
    <row r="611" spans="3:4">
      <c r="C611" s="29"/>
      <c r="D611" s="29"/>
    </row>
    <row r="612" spans="3:4">
      <c r="C612" s="29"/>
      <c r="D612" s="29"/>
    </row>
    <row r="613" spans="3:4">
      <c r="C613" s="29"/>
      <c r="D613" s="29"/>
    </row>
    <row r="614" spans="3:4">
      <c r="C614" s="29"/>
      <c r="D614" s="29"/>
    </row>
    <row r="615" spans="3:4">
      <c r="C615" s="29"/>
      <c r="D615" s="29"/>
    </row>
    <row r="616" spans="3:4">
      <c r="C616" s="29"/>
      <c r="D616" s="29"/>
    </row>
    <row r="617" spans="3:4">
      <c r="C617" s="29"/>
      <c r="D617" s="29"/>
    </row>
    <row r="618" spans="3:4">
      <c r="C618" s="29"/>
      <c r="D618" s="29"/>
    </row>
    <row r="619" spans="3:4">
      <c r="C619" s="29"/>
      <c r="D619" s="29"/>
    </row>
    <row r="620" spans="3:4">
      <c r="C620" s="29"/>
      <c r="D620" s="29"/>
    </row>
    <row r="621" spans="3:4">
      <c r="C621" s="29"/>
      <c r="D621" s="29"/>
    </row>
    <row r="622" spans="3:4">
      <c r="C622" s="29"/>
      <c r="D622" s="29"/>
    </row>
    <row r="623" spans="3:4">
      <c r="C623" s="29"/>
      <c r="D623" s="29"/>
    </row>
    <row r="624" spans="3:4">
      <c r="C624" s="29"/>
      <c r="D624" s="29"/>
    </row>
    <row r="625" spans="3:4">
      <c r="C625" s="29"/>
      <c r="D625" s="29"/>
    </row>
    <row r="626" spans="3:4">
      <c r="C626" s="29"/>
      <c r="D626" s="29"/>
    </row>
    <row r="627" spans="3:4">
      <c r="C627" s="29"/>
      <c r="D627" s="29"/>
    </row>
    <row r="628" spans="3:4">
      <c r="C628" s="29"/>
      <c r="D628" s="29"/>
    </row>
    <row r="629" spans="3:4">
      <c r="C629" s="29"/>
      <c r="D629" s="29"/>
    </row>
    <row r="630" spans="3:4">
      <c r="C630" s="29"/>
      <c r="D630" s="29"/>
    </row>
    <row r="631" spans="3:4">
      <c r="C631" s="29"/>
      <c r="D631" s="29"/>
    </row>
    <row r="632" spans="3:4">
      <c r="C632" s="29"/>
      <c r="D632" s="29"/>
    </row>
    <row r="633" spans="3:4">
      <c r="C633" s="29"/>
      <c r="D633" s="29"/>
    </row>
    <row r="634" spans="3:4">
      <c r="C634" s="29"/>
      <c r="D634" s="29"/>
    </row>
    <row r="635" spans="3:4">
      <c r="C635" s="29"/>
      <c r="D635" s="29"/>
    </row>
    <row r="636" spans="3:4">
      <c r="C636" s="29"/>
      <c r="D636" s="29"/>
    </row>
    <row r="637" spans="3:4">
      <c r="C637" s="29"/>
      <c r="D637" s="29"/>
    </row>
    <row r="638" spans="3:4">
      <c r="C638" s="29"/>
      <c r="D638" s="29"/>
    </row>
    <row r="639" spans="3:4">
      <c r="C639" s="29"/>
      <c r="D639" s="29"/>
    </row>
    <row r="640" spans="3:4">
      <c r="C640" s="29"/>
      <c r="D640" s="29"/>
    </row>
    <row r="641" spans="3:4">
      <c r="C641" s="29"/>
      <c r="D641" s="29"/>
    </row>
    <row r="642" spans="3:4">
      <c r="C642" s="29"/>
      <c r="D642" s="29"/>
    </row>
    <row r="643" spans="3:4">
      <c r="C643" s="29"/>
      <c r="D643" s="29"/>
    </row>
    <row r="644" spans="3:4">
      <c r="C644" s="29"/>
      <c r="D644" s="29"/>
    </row>
    <row r="645" spans="3:4">
      <c r="C645" s="29"/>
      <c r="D645" s="29"/>
    </row>
    <row r="646" spans="3:4">
      <c r="C646" s="29"/>
      <c r="D646" s="29"/>
    </row>
    <row r="647" spans="3:4">
      <c r="C647" s="29"/>
      <c r="D647" s="29"/>
    </row>
    <row r="648" spans="3:4">
      <c r="C648" s="29"/>
      <c r="D648" s="29"/>
    </row>
    <row r="649" spans="3:4">
      <c r="C649" s="29"/>
      <c r="D649" s="29"/>
    </row>
    <row r="650" spans="3:4">
      <c r="C650" s="29"/>
      <c r="D650" s="29"/>
    </row>
    <row r="651" spans="3:4">
      <c r="C651" s="29"/>
      <c r="D651" s="29"/>
    </row>
    <row r="652" spans="3:4">
      <c r="C652" s="29"/>
      <c r="D652" s="29"/>
    </row>
    <row r="653" spans="3:4">
      <c r="C653" s="29"/>
      <c r="D653" s="29"/>
    </row>
    <row r="654" spans="3:4">
      <c r="C654" s="29"/>
      <c r="D654" s="29"/>
    </row>
    <row r="655" spans="3:4">
      <c r="C655" s="29"/>
      <c r="D655" s="29"/>
    </row>
    <row r="656" spans="3:4">
      <c r="C656" s="29"/>
      <c r="D656" s="29"/>
    </row>
    <row r="657" spans="3:4">
      <c r="C657" s="29"/>
      <c r="D657" s="29"/>
    </row>
    <row r="658" spans="3:4">
      <c r="C658" s="29"/>
      <c r="D658" s="29"/>
    </row>
    <row r="659" spans="3:4">
      <c r="C659" s="29"/>
      <c r="D659" s="29"/>
    </row>
    <row r="660" spans="3:4">
      <c r="C660" s="29"/>
      <c r="D660" s="29"/>
    </row>
    <row r="661" spans="3:4">
      <c r="C661" s="29"/>
      <c r="D661" s="29"/>
    </row>
    <row r="662" spans="3:4">
      <c r="C662" s="29"/>
      <c r="D662" s="29"/>
    </row>
    <row r="663" spans="3:4">
      <c r="C663" s="29"/>
      <c r="D663" s="29"/>
    </row>
    <row r="664" spans="3:4">
      <c r="C664" s="29"/>
      <c r="D664" s="29"/>
    </row>
    <row r="665" spans="3:4">
      <c r="C665" s="29"/>
      <c r="D665" s="29"/>
    </row>
    <row r="666" spans="3:4">
      <c r="C666" s="29"/>
      <c r="D666" s="29"/>
    </row>
    <row r="667" spans="3:4">
      <c r="C667" s="29"/>
      <c r="D667" s="29"/>
    </row>
    <row r="668" spans="3:4">
      <c r="C668" s="29"/>
      <c r="D668" s="29"/>
    </row>
    <row r="669" spans="3:4">
      <c r="C669" s="29"/>
      <c r="D669" s="29"/>
    </row>
    <row r="670" spans="3:4">
      <c r="C670" s="29"/>
      <c r="D670" s="29"/>
    </row>
    <row r="671" spans="3:4">
      <c r="C671" s="29"/>
      <c r="D671" s="29"/>
    </row>
    <row r="672" spans="3:4">
      <c r="C672" s="29"/>
      <c r="D672" s="29"/>
    </row>
    <row r="673" spans="3:4">
      <c r="C673" s="29"/>
      <c r="D673" s="29"/>
    </row>
    <row r="674" spans="3:4">
      <c r="C674" s="29"/>
      <c r="D674" s="29"/>
    </row>
    <row r="675" spans="3:4">
      <c r="C675" s="29"/>
      <c r="D675" s="29"/>
    </row>
    <row r="676" spans="3:4">
      <c r="C676" s="29"/>
      <c r="D676" s="29"/>
    </row>
    <row r="677" spans="3:4">
      <c r="C677" s="29"/>
      <c r="D677" s="29"/>
    </row>
    <row r="678" spans="3:4">
      <c r="C678" s="29"/>
      <c r="D678" s="29"/>
    </row>
    <row r="679" spans="3:4">
      <c r="C679" s="29"/>
      <c r="D679" s="29"/>
    </row>
    <row r="680" spans="3:4">
      <c r="C680" s="29"/>
      <c r="D680" s="29"/>
    </row>
    <row r="681" spans="3:4">
      <c r="C681" s="29"/>
      <c r="D681" s="29"/>
    </row>
    <row r="682" spans="3:4">
      <c r="C682" s="29"/>
      <c r="D682" s="29"/>
    </row>
    <row r="683" spans="3:4">
      <c r="C683" s="29"/>
      <c r="D683" s="29"/>
    </row>
    <row r="684" spans="3:4">
      <c r="C684" s="29"/>
      <c r="D684" s="29"/>
    </row>
    <row r="685" spans="3:4">
      <c r="C685" s="29"/>
      <c r="D685" s="29"/>
    </row>
    <row r="686" spans="3:4">
      <c r="C686" s="29"/>
      <c r="D686" s="29"/>
    </row>
    <row r="687" spans="3:4">
      <c r="C687" s="29"/>
      <c r="D687" s="29"/>
    </row>
    <row r="688" spans="3:4">
      <c r="C688" s="29"/>
      <c r="D688" s="29"/>
    </row>
    <row r="689" spans="3:4">
      <c r="C689" s="29"/>
      <c r="D689" s="29"/>
    </row>
    <row r="690" spans="3:4">
      <c r="C690" s="29"/>
      <c r="D690" s="29"/>
    </row>
    <row r="691" spans="3:4">
      <c r="C691" s="29"/>
      <c r="D691" s="29"/>
    </row>
    <row r="692" spans="3:4">
      <c r="C692" s="29"/>
      <c r="D692" s="29"/>
    </row>
    <row r="693" spans="3:4">
      <c r="C693" s="29"/>
      <c r="D693" s="29"/>
    </row>
    <row r="694" spans="3:4">
      <c r="C694" s="29"/>
      <c r="D694" s="29"/>
    </row>
    <row r="695" spans="3:4">
      <c r="C695" s="29"/>
      <c r="D695" s="29"/>
    </row>
    <row r="696" spans="3:4">
      <c r="C696" s="29"/>
      <c r="D696" s="29"/>
    </row>
    <row r="697" spans="3:4">
      <c r="C697" s="29"/>
      <c r="D697" s="29"/>
    </row>
    <row r="698" spans="3:4">
      <c r="C698" s="29"/>
      <c r="D698" s="29"/>
    </row>
    <row r="699" spans="3:4">
      <c r="C699" s="29"/>
      <c r="D699" s="29"/>
    </row>
    <row r="700" spans="3:4">
      <c r="C700" s="29"/>
      <c r="D700" s="29"/>
    </row>
    <row r="701" spans="3:4">
      <c r="C701" s="29"/>
      <c r="D701" s="29"/>
    </row>
    <row r="702" spans="3:4">
      <c r="C702" s="29"/>
      <c r="D702" s="29"/>
    </row>
    <row r="703" spans="3:4">
      <c r="C703" s="29"/>
      <c r="D703" s="29"/>
    </row>
    <row r="704" spans="3:4">
      <c r="C704" s="29"/>
      <c r="D704" s="29"/>
    </row>
    <row r="705" spans="3:4">
      <c r="C705" s="29"/>
      <c r="D705" s="29"/>
    </row>
    <row r="706" spans="3:4">
      <c r="C706" s="29"/>
      <c r="D706" s="29"/>
    </row>
    <row r="707" spans="3:4">
      <c r="C707" s="29"/>
      <c r="D707" s="29"/>
    </row>
    <row r="708" spans="3:4">
      <c r="C708" s="29"/>
      <c r="D708" s="29"/>
    </row>
    <row r="709" spans="3:4">
      <c r="C709" s="29"/>
      <c r="D709" s="29"/>
    </row>
    <row r="710" spans="3:4">
      <c r="C710" s="29"/>
      <c r="D710" s="29"/>
    </row>
    <row r="711" spans="3:4">
      <c r="C711" s="29"/>
      <c r="D711" s="29"/>
    </row>
    <row r="712" spans="3:4">
      <c r="C712" s="29"/>
      <c r="D712" s="29"/>
    </row>
    <row r="713" spans="3:4">
      <c r="C713" s="29"/>
      <c r="D713" s="29"/>
    </row>
    <row r="714" spans="3:4">
      <c r="C714" s="29"/>
      <c r="D714" s="29"/>
    </row>
    <row r="715" spans="3:4">
      <c r="C715" s="29"/>
      <c r="D715" s="29"/>
    </row>
    <row r="716" spans="3:4">
      <c r="C716" s="29"/>
      <c r="D716" s="29"/>
    </row>
    <row r="717" spans="3:4">
      <c r="C717" s="29"/>
      <c r="D717" s="29"/>
    </row>
    <row r="718" spans="3:4">
      <c r="C718" s="29"/>
      <c r="D718" s="29"/>
    </row>
    <row r="719" spans="3:4">
      <c r="C719" s="29"/>
      <c r="D719" s="29"/>
    </row>
    <row r="720" spans="3:4">
      <c r="C720" s="29"/>
      <c r="D720" s="29"/>
    </row>
    <row r="721" spans="3:4">
      <c r="C721" s="29"/>
      <c r="D721" s="29"/>
    </row>
    <row r="722" spans="3:4">
      <c r="C722" s="29"/>
      <c r="D722" s="29"/>
    </row>
    <row r="723" spans="3:4">
      <c r="C723" s="29"/>
      <c r="D723" s="29"/>
    </row>
    <row r="724" spans="3:4">
      <c r="C724" s="29"/>
      <c r="D724" s="29"/>
    </row>
    <row r="725" spans="3:4">
      <c r="C725" s="29"/>
      <c r="D725" s="29"/>
    </row>
    <row r="726" spans="3:4">
      <c r="C726" s="29"/>
      <c r="D726" s="29"/>
    </row>
    <row r="727" spans="3:4">
      <c r="C727" s="29"/>
      <c r="D727" s="29"/>
    </row>
    <row r="728" spans="3:4">
      <c r="C728" s="29"/>
      <c r="D728" s="29"/>
    </row>
    <row r="729" spans="3:4">
      <c r="C729" s="29"/>
      <c r="D729" s="29"/>
    </row>
    <row r="730" spans="3:4">
      <c r="C730" s="29"/>
      <c r="D730" s="29"/>
    </row>
    <row r="731" spans="3:4">
      <c r="C731" s="29"/>
      <c r="D731" s="29"/>
    </row>
    <row r="732" spans="3:4">
      <c r="C732" s="29"/>
      <c r="D732" s="29"/>
    </row>
    <row r="733" spans="3:4">
      <c r="C733" s="29"/>
      <c r="D733" s="29"/>
    </row>
    <row r="734" spans="3:4">
      <c r="C734" s="29"/>
      <c r="D734" s="29"/>
    </row>
    <row r="735" spans="3:4">
      <c r="C735" s="29"/>
      <c r="D735" s="29"/>
    </row>
    <row r="736" spans="3:4">
      <c r="C736" s="29"/>
      <c r="D736" s="29"/>
    </row>
    <row r="737" spans="3:4">
      <c r="C737" s="29"/>
      <c r="D737" s="29"/>
    </row>
    <row r="738" spans="3:4">
      <c r="C738" s="29"/>
      <c r="D738" s="29"/>
    </row>
    <row r="739" spans="3:4">
      <c r="C739" s="29"/>
      <c r="D739" s="29"/>
    </row>
    <row r="740" spans="3:4">
      <c r="C740" s="29"/>
      <c r="D740" s="29"/>
    </row>
    <row r="741" spans="3:4">
      <c r="C741" s="29"/>
      <c r="D741" s="29"/>
    </row>
    <row r="742" spans="3:4">
      <c r="C742" s="29"/>
      <c r="D742" s="29"/>
    </row>
    <row r="743" spans="3:4">
      <c r="C743" s="29"/>
      <c r="D743" s="29"/>
    </row>
    <row r="744" spans="3:4">
      <c r="C744" s="29"/>
      <c r="D744" s="29"/>
    </row>
    <row r="745" spans="3:4">
      <c r="C745" s="29"/>
      <c r="D745" s="29"/>
    </row>
    <row r="746" spans="3:4">
      <c r="C746" s="29"/>
      <c r="D746" s="29"/>
    </row>
    <row r="747" spans="3:4">
      <c r="C747" s="29"/>
      <c r="D747" s="29"/>
    </row>
    <row r="748" spans="3:4">
      <c r="C748" s="29"/>
      <c r="D748" s="29"/>
    </row>
    <row r="749" spans="3:4">
      <c r="C749" s="29"/>
      <c r="D749" s="29"/>
    </row>
    <row r="750" spans="3:4">
      <c r="C750" s="29"/>
      <c r="D750" s="29"/>
    </row>
    <row r="751" spans="3:4">
      <c r="C751" s="29"/>
      <c r="D751" s="29"/>
    </row>
    <row r="752" spans="3:4">
      <c r="C752" s="29"/>
      <c r="D752" s="29"/>
    </row>
    <row r="753" spans="3:4">
      <c r="C753" s="29"/>
      <c r="D753" s="29"/>
    </row>
    <row r="754" spans="3:4">
      <c r="C754" s="29"/>
      <c r="D754" s="29"/>
    </row>
    <row r="755" spans="3:4">
      <c r="C755" s="29"/>
      <c r="D755" s="29"/>
    </row>
    <row r="756" spans="3:4">
      <c r="C756" s="29"/>
      <c r="D756" s="29"/>
    </row>
    <row r="757" spans="3:4">
      <c r="C757" s="29"/>
      <c r="D757" s="29"/>
    </row>
    <row r="758" spans="3:4">
      <c r="C758" s="29"/>
      <c r="D758" s="29"/>
    </row>
    <row r="759" spans="3:4">
      <c r="C759" s="29"/>
      <c r="D759" s="29"/>
    </row>
    <row r="760" spans="3:4">
      <c r="C760" s="29"/>
      <c r="D760" s="29"/>
    </row>
    <row r="761" spans="3:4">
      <c r="C761" s="29"/>
      <c r="D761" s="29"/>
    </row>
    <row r="762" spans="3:4">
      <c r="C762" s="29"/>
      <c r="D762" s="29"/>
    </row>
    <row r="763" spans="3:4">
      <c r="C763" s="29"/>
      <c r="D763" s="29"/>
    </row>
    <row r="764" spans="3:4">
      <c r="C764" s="29"/>
      <c r="D764" s="29"/>
    </row>
    <row r="765" spans="3:4">
      <c r="C765" s="29"/>
      <c r="D765" s="29"/>
    </row>
    <row r="766" spans="3:4">
      <c r="C766" s="29"/>
      <c r="D766" s="29"/>
    </row>
    <row r="767" spans="3:4">
      <c r="C767" s="29"/>
      <c r="D767" s="29"/>
    </row>
    <row r="768" spans="3:4">
      <c r="C768" s="29"/>
      <c r="D768" s="29"/>
    </row>
    <row r="769" spans="3:4">
      <c r="C769" s="29"/>
      <c r="D769" s="29"/>
    </row>
    <row r="770" spans="3:4">
      <c r="C770" s="29"/>
      <c r="D770" s="29"/>
    </row>
    <row r="771" spans="3:4">
      <c r="C771" s="29"/>
      <c r="D771" s="29"/>
    </row>
    <row r="772" spans="3:4">
      <c r="C772" s="29"/>
      <c r="D772" s="29"/>
    </row>
    <row r="773" spans="3:4">
      <c r="C773" s="29"/>
      <c r="D773" s="29"/>
    </row>
    <row r="774" spans="3:4">
      <c r="C774" s="29"/>
      <c r="D774" s="29"/>
    </row>
    <row r="775" spans="3:4">
      <c r="C775" s="29"/>
      <c r="D775" s="29"/>
    </row>
    <row r="776" spans="3:4">
      <c r="C776" s="29"/>
      <c r="D776" s="29"/>
    </row>
    <row r="777" spans="3:4">
      <c r="C777" s="29"/>
      <c r="D777" s="29"/>
    </row>
    <row r="778" spans="3:4">
      <c r="C778" s="29"/>
      <c r="D778" s="29"/>
    </row>
    <row r="779" spans="3:4">
      <c r="C779" s="29"/>
      <c r="D779" s="29"/>
    </row>
    <row r="780" spans="3:4">
      <c r="C780" s="29"/>
      <c r="D780" s="29"/>
    </row>
    <row r="781" spans="3:4">
      <c r="C781" s="29"/>
      <c r="D781" s="29"/>
    </row>
    <row r="782" spans="3:4">
      <c r="C782" s="29"/>
      <c r="D782" s="29"/>
    </row>
    <row r="783" spans="3:4">
      <c r="C783" s="29"/>
      <c r="D783" s="29"/>
    </row>
    <row r="784" spans="3:4">
      <c r="C784" s="29"/>
      <c r="D784" s="29"/>
    </row>
    <row r="785" spans="3:4">
      <c r="C785" s="29"/>
      <c r="D785" s="29"/>
    </row>
    <row r="786" spans="3:4">
      <c r="C786" s="29"/>
      <c r="D786" s="29"/>
    </row>
    <row r="787" spans="3:4">
      <c r="C787" s="29"/>
      <c r="D787" s="29"/>
    </row>
    <row r="788" spans="3:4">
      <c r="C788" s="29"/>
      <c r="D788" s="29"/>
    </row>
    <row r="789" spans="3:4">
      <c r="C789" s="29"/>
      <c r="D789" s="29"/>
    </row>
    <row r="790" spans="3:4">
      <c r="C790" s="29"/>
      <c r="D790" s="29"/>
    </row>
    <row r="791" spans="3:4">
      <c r="C791" s="29"/>
      <c r="D791" s="29"/>
    </row>
    <row r="792" spans="3:4">
      <c r="C792" s="29"/>
      <c r="D792" s="29"/>
    </row>
    <row r="793" spans="3:4">
      <c r="C793" s="29"/>
      <c r="D793" s="29"/>
    </row>
    <row r="794" spans="3:4">
      <c r="C794" s="29"/>
      <c r="D794" s="29"/>
    </row>
    <row r="795" spans="3:4">
      <c r="C795" s="29"/>
      <c r="D795" s="29"/>
    </row>
    <row r="796" spans="3:4">
      <c r="C796" s="29"/>
      <c r="D796" s="29"/>
    </row>
    <row r="797" spans="3:4">
      <c r="C797" s="29"/>
      <c r="D797" s="29"/>
    </row>
    <row r="798" spans="3:4">
      <c r="C798" s="29"/>
      <c r="D798" s="29"/>
    </row>
    <row r="799" spans="3:4">
      <c r="C799" s="29"/>
      <c r="D799" s="29"/>
    </row>
    <row r="800" spans="3:4">
      <c r="C800" s="29"/>
      <c r="D800" s="29"/>
    </row>
    <row r="801" spans="3:4">
      <c r="C801" s="29"/>
      <c r="D801" s="29"/>
    </row>
    <row r="802" spans="3:4">
      <c r="C802" s="29"/>
      <c r="D802" s="29"/>
    </row>
    <row r="803" spans="3:4">
      <c r="C803" s="29"/>
      <c r="D803" s="29"/>
    </row>
    <row r="804" spans="3:4">
      <c r="C804" s="29"/>
      <c r="D804" s="29"/>
    </row>
    <row r="805" spans="3:4">
      <c r="C805" s="29"/>
      <c r="D805" s="29"/>
    </row>
    <row r="806" spans="3:4">
      <c r="C806" s="29"/>
      <c r="D806" s="29"/>
    </row>
    <row r="807" spans="3:4">
      <c r="C807" s="29"/>
      <c r="D807" s="29"/>
    </row>
    <row r="808" spans="3:4">
      <c r="C808" s="29"/>
      <c r="D808" s="29"/>
    </row>
    <row r="809" spans="3:4">
      <c r="C809" s="29"/>
      <c r="D809" s="29"/>
    </row>
    <row r="810" spans="3:4">
      <c r="C810" s="29"/>
      <c r="D810" s="29"/>
    </row>
    <row r="811" spans="3:4">
      <c r="C811" s="29"/>
      <c r="D811" s="29"/>
    </row>
    <row r="812" spans="3:4">
      <c r="C812" s="29"/>
      <c r="D812" s="29"/>
    </row>
    <row r="813" spans="3:4">
      <c r="C813" s="29"/>
      <c r="D813" s="29"/>
    </row>
    <row r="814" spans="3:4">
      <c r="C814" s="29"/>
      <c r="D814" s="29"/>
    </row>
    <row r="815" spans="3:4">
      <c r="C815" s="29"/>
      <c r="D815" s="29"/>
    </row>
    <row r="816" spans="3:4">
      <c r="C816" s="29"/>
      <c r="D816" s="29"/>
    </row>
    <row r="817" spans="3:4">
      <c r="C817" s="29"/>
      <c r="D817" s="29"/>
    </row>
    <row r="818" spans="3:4">
      <c r="C818" s="29"/>
      <c r="D818" s="29"/>
    </row>
    <row r="819" spans="3:4">
      <c r="C819" s="29"/>
      <c r="D819" s="29"/>
    </row>
    <row r="820" spans="3:4">
      <c r="C820" s="29"/>
      <c r="D820" s="29"/>
    </row>
    <row r="821" spans="3:4">
      <c r="C821" s="29"/>
      <c r="D821" s="29"/>
    </row>
    <row r="822" spans="3:4">
      <c r="C822" s="29"/>
      <c r="D822" s="29"/>
    </row>
    <row r="823" spans="3:4">
      <c r="C823" s="29"/>
      <c r="D823" s="29"/>
    </row>
    <row r="824" spans="3:4">
      <c r="C824" s="29"/>
      <c r="D824" s="29"/>
    </row>
    <row r="825" spans="3:4">
      <c r="C825" s="29"/>
      <c r="D825" s="29"/>
    </row>
    <row r="826" spans="3:4">
      <c r="C826" s="29"/>
      <c r="D826" s="29"/>
    </row>
    <row r="827" spans="3:4">
      <c r="C827" s="29"/>
      <c r="D827" s="29"/>
    </row>
    <row r="828" spans="3:4">
      <c r="C828" s="29"/>
      <c r="D828" s="29"/>
    </row>
    <row r="829" spans="3:4">
      <c r="C829" s="29"/>
      <c r="D829" s="29"/>
    </row>
    <row r="830" spans="3:4">
      <c r="C830" s="29"/>
      <c r="D830" s="29"/>
    </row>
    <row r="831" spans="3:4">
      <c r="C831" s="29"/>
      <c r="D831" s="29"/>
    </row>
    <row r="832" spans="3:4">
      <c r="C832" s="29"/>
      <c r="D832" s="29"/>
    </row>
    <row r="833" spans="3:4">
      <c r="C833" s="29"/>
      <c r="D833" s="29"/>
    </row>
    <row r="834" spans="3:4">
      <c r="C834" s="29"/>
      <c r="D834" s="29"/>
    </row>
    <row r="835" spans="3:4">
      <c r="C835" s="29"/>
      <c r="D835" s="29"/>
    </row>
    <row r="836" spans="3:4">
      <c r="C836" s="29"/>
      <c r="D836" s="29"/>
    </row>
    <row r="837" spans="3:4">
      <c r="C837" s="29"/>
      <c r="D837" s="29"/>
    </row>
    <row r="838" spans="3:4">
      <c r="C838" s="29"/>
      <c r="D838" s="29"/>
    </row>
    <row r="839" spans="3:4">
      <c r="C839" s="29"/>
      <c r="D839" s="29"/>
    </row>
    <row r="840" spans="3:4">
      <c r="C840" s="29"/>
      <c r="D840" s="29"/>
    </row>
    <row r="841" spans="3:4">
      <c r="C841" s="29"/>
      <c r="D841" s="29"/>
    </row>
    <row r="842" spans="3:4">
      <c r="C842" s="29"/>
      <c r="D842" s="29"/>
    </row>
    <row r="843" spans="3:4">
      <c r="C843" s="29"/>
      <c r="D843" s="29"/>
    </row>
    <row r="844" spans="3:4">
      <c r="C844" s="29"/>
      <c r="D844" s="29"/>
    </row>
    <row r="845" spans="3:4">
      <c r="C845" s="29"/>
      <c r="D845" s="29"/>
    </row>
    <row r="846" spans="3:4">
      <c r="C846" s="29"/>
      <c r="D846" s="29"/>
    </row>
    <row r="847" spans="3:4">
      <c r="C847" s="29"/>
      <c r="D847" s="29"/>
    </row>
    <row r="848" spans="3:4">
      <c r="C848" s="29"/>
      <c r="D848" s="29"/>
    </row>
    <row r="849" spans="3:4">
      <c r="C849" s="29"/>
      <c r="D849" s="29"/>
    </row>
    <row r="850" spans="3:4">
      <c r="C850" s="29"/>
      <c r="D850" s="29"/>
    </row>
    <row r="851" spans="3:4">
      <c r="C851" s="29"/>
      <c r="D851" s="29"/>
    </row>
    <row r="852" spans="3:4">
      <c r="C852" s="29"/>
      <c r="D852" s="29"/>
    </row>
    <row r="853" spans="3:4">
      <c r="C853" s="29"/>
      <c r="D853" s="29"/>
    </row>
    <row r="854" spans="3:4">
      <c r="C854" s="29"/>
      <c r="D854" s="29"/>
    </row>
    <row r="855" spans="3:4">
      <c r="C855" s="29"/>
      <c r="D855" s="29"/>
    </row>
    <row r="856" spans="3:4">
      <c r="C856" s="29"/>
      <c r="D856" s="29"/>
    </row>
    <row r="857" spans="3:4">
      <c r="C857" s="29"/>
      <c r="D857" s="29"/>
    </row>
    <row r="858" spans="3:4">
      <c r="C858" s="29"/>
      <c r="D858" s="29"/>
    </row>
    <row r="859" spans="3:4">
      <c r="C859" s="29"/>
      <c r="D859" s="29"/>
    </row>
    <row r="860" spans="3:4">
      <c r="C860" s="29"/>
      <c r="D860" s="29"/>
    </row>
    <row r="861" spans="3:4">
      <c r="C861" s="29"/>
      <c r="D861" s="29"/>
    </row>
    <row r="862" spans="3:4">
      <c r="C862" s="29"/>
      <c r="D862" s="29"/>
    </row>
    <row r="863" spans="3:4">
      <c r="C863" s="29"/>
      <c r="D863" s="29"/>
    </row>
    <row r="864" spans="3:4">
      <c r="C864" s="29"/>
      <c r="D864" s="29"/>
    </row>
    <row r="865" spans="3:4">
      <c r="C865" s="29"/>
      <c r="D865" s="29"/>
    </row>
    <row r="866" spans="3:4">
      <c r="C866" s="29"/>
      <c r="D866" s="29"/>
    </row>
    <row r="867" spans="3:4">
      <c r="C867" s="29"/>
      <c r="D867" s="29"/>
    </row>
    <row r="868" spans="3:4">
      <c r="C868" s="29"/>
      <c r="D868" s="29"/>
    </row>
    <row r="869" spans="3:4">
      <c r="C869" s="29"/>
      <c r="D869" s="29"/>
    </row>
    <row r="870" spans="3:4">
      <c r="C870" s="29"/>
      <c r="D870" s="29"/>
    </row>
    <row r="871" spans="3:4">
      <c r="C871" s="29"/>
      <c r="D871" s="29"/>
    </row>
    <row r="872" spans="3:4">
      <c r="C872" s="29"/>
      <c r="D872" s="29"/>
    </row>
    <row r="873" spans="3:4">
      <c r="C873" s="29"/>
      <c r="D873" s="29"/>
    </row>
    <row r="874" spans="3:4">
      <c r="C874" s="29"/>
      <c r="D874" s="29"/>
    </row>
    <row r="875" spans="3:4">
      <c r="C875" s="29"/>
      <c r="D875" s="29"/>
    </row>
    <row r="876" spans="3:4">
      <c r="C876" s="29"/>
      <c r="D876" s="29"/>
    </row>
    <row r="877" spans="3:4">
      <c r="C877" s="29"/>
      <c r="D877" s="29"/>
    </row>
    <row r="878" spans="3:4">
      <c r="C878" s="29"/>
      <c r="D878" s="29"/>
    </row>
    <row r="879" spans="3:4">
      <c r="C879" s="29"/>
      <c r="D879" s="29"/>
    </row>
    <row r="880" spans="3:4">
      <c r="C880" s="29"/>
      <c r="D880" s="29"/>
    </row>
    <row r="881" spans="3:4">
      <c r="C881" s="29"/>
      <c r="D881" s="29"/>
    </row>
    <row r="882" spans="3:4">
      <c r="C882" s="29"/>
      <c r="D882" s="29"/>
    </row>
    <row r="883" spans="3:4">
      <c r="C883" s="29"/>
      <c r="D883" s="29"/>
    </row>
    <row r="884" spans="3:4">
      <c r="C884" s="29"/>
      <c r="D884" s="29"/>
    </row>
    <row r="885" spans="3:4">
      <c r="C885" s="29"/>
      <c r="D885" s="29"/>
    </row>
    <row r="886" spans="3:4">
      <c r="C886" s="29"/>
      <c r="D886" s="29"/>
    </row>
    <row r="887" spans="3:4">
      <c r="C887" s="29"/>
      <c r="D887" s="29"/>
    </row>
    <row r="888" spans="3:4">
      <c r="C888" s="29"/>
      <c r="D888" s="29"/>
    </row>
    <row r="889" spans="3:4">
      <c r="C889" s="29"/>
      <c r="D889" s="29"/>
    </row>
    <row r="890" spans="3:4">
      <c r="C890" s="29"/>
      <c r="D890" s="29"/>
    </row>
    <row r="891" spans="3:4">
      <c r="C891" s="29"/>
      <c r="D891" s="29"/>
    </row>
    <row r="892" spans="3:4">
      <c r="C892" s="29"/>
      <c r="D892" s="29"/>
    </row>
    <row r="893" spans="3:4">
      <c r="C893" s="29"/>
      <c r="D893" s="29"/>
    </row>
    <row r="894" spans="3:4">
      <c r="C894" s="29"/>
      <c r="D894" s="29"/>
    </row>
    <row r="895" spans="3:4">
      <c r="C895" s="29"/>
      <c r="D895" s="29"/>
    </row>
    <row r="896" spans="3:4">
      <c r="C896" s="29"/>
      <c r="D896" s="29"/>
    </row>
    <row r="897" spans="3:4">
      <c r="C897" s="29"/>
      <c r="D897" s="29"/>
    </row>
    <row r="898" spans="3:4">
      <c r="C898" s="29"/>
      <c r="D898" s="29"/>
    </row>
    <row r="899" spans="3:4">
      <c r="C899" s="29"/>
      <c r="D899" s="29"/>
    </row>
    <row r="900" spans="3:4">
      <c r="C900" s="29"/>
      <c r="D900" s="29"/>
    </row>
    <row r="901" spans="3:4">
      <c r="C901" s="29"/>
      <c r="D901" s="29"/>
    </row>
    <row r="902" spans="3:4">
      <c r="C902" s="29"/>
      <c r="D902" s="29"/>
    </row>
    <row r="903" spans="3:4">
      <c r="C903" s="29"/>
      <c r="D903" s="29"/>
    </row>
    <row r="904" spans="3:4">
      <c r="C904" s="29"/>
      <c r="D904" s="29"/>
    </row>
    <row r="905" spans="3:4">
      <c r="C905" s="29"/>
      <c r="D905" s="29"/>
    </row>
    <row r="906" spans="3:4">
      <c r="C906" s="29"/>
      <c r="D906" s="29"/>
    </row>
    <row r="907" spans="3:4">
      <c r="C907" s="29"/>
      <c r="D907" s="29"/>
    </row>
    <row r="908" spans="3:4">
      <c r="C908" s="29"/>
      <c r="D908" s="29"/>
    </row>
    <row r="909" spans="3:4">
      <c r="C909" s="29"/>
      <c r="D909" s="29"/>
    </row>
    <row r="910" spans="3:4">
      <c r="C910" s="29"/>
      <c r="D910" s="29"/>
    </row>
    <row r="911" spans="3:4">
      <c r="C911" s="29"/>
      <c r="D911" s="29"/>
    </row>
    <row r="912" spans="3:4">
      <c r="C912" s="29"/>
      <c r="D912" s="29"/>
    </row>
    <row r="913" spans="3:4">
      <c r="C913" s="29"/>
      <c r="D913" s="29"/>
    </row>
    <row r="914" spans="3:4">
      <c r="C914" s="29"/>
      <c r="D914" s="29"/>
    </row>
    <row r="915" spans="3:4">
      <c r="C915" s="29"/>
      <c r="D915" s="29"/>
    </row>
    <row r="916" spans="3:4">
      <c r="C916" s="29"/>
      <c r="D916" s="29"/>
    </row>
    <row r="917" spans="3:4">
      <c r="C917" s="29"/>
      <c r="D917" s="29"/>
    </row>
    <row r="918" spans="3:4">
      <c r="C918" s="29"/>
      <c r="D918" s="29"/>
    </row>
    <row r="919" spans="3:4">
      <c r="C919" s="29"/>
      <c r="D919" s="29"/>
    </row>
    <row r="920" spans="3:4">
      <c r="C920" s="29"/>
      <c r="D920" s="29"/>
    </row>
    <row r="921" spans="3:4">
      <c r="C921" s="29"/>
      <c r="D921" s="29"/>
    </row>
    <row r="922" spans="3:4">
      <c r="C922" s="29"/>
      <c r="D922" s="29"/>
    </row>
    <row r="923" spans="3:4">
      <c r="C923" s="29"/>
      <c r="D923" s="29"/>
    </row>
    <row r="924" spans="3:4">
      <c r="C924" s="29"/>
      <c r="D924" s="29"/>
    </row>
    <row r="925" spans="3:4">
      <c r="C925" s="29"/>
      <c r="D925" s="2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workbookViewId="0"/>
  </sheetViews>
  <sheetFormatPr defaultColWidth="10.28515625" defaultRowHeight="12.75"/>
  <cols>
    <col min="1" max="1" width="14.42578125" customWidth="1"/>
    <col min="2" max="2" width="5.140625" style="6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29</v>
      </c>
    </row>
    <row r="2" spans="1:4">
      <c r="A2" t="s">
        <v>25</v>
      </c>
      <c r="B2" s="25" t="s">
        <v>47</v>
      </c>
    </row>
    <row r="4" spans="1:4">
      <c r="A4" s="8" t="s">
        <v>0</v>
      </c>
      <c r="C4" s="3">
        <v>30257.55</v>
      </c>
      <c r="D4" s="4">
        <v>0.479854</v>
      </c>
    </row>
    <row r="6" spans="1:4">
      <c r="A6" s="8" t="s">
        <v>1</v>
      </c>
    </row>
    <row r="7" spans="1:4">
      <c r="A7" t="s">
        <v>2</v>
      </c>
      <c r="C7">
        <f>+C4</f>
        <v>30257.55</v>
      </c>
    </row>
    <row r="8" spans="1:4">
      <c r="A8" t="s">
        <v>3</v>
      </c>
      <c r="C8">
        <f>+D4</f>
        <v>0.479854</v>
      </c>
    </row>
    <row r="10" spans="1:4" ht="13.5" thickBot="1">
      <c r="C10" s="7" t="s">
        <v>20</v>
      </c>
      <c r="D10" s="7" t="s">
        <v>21</v>
      </c>
    </row>
    <row r="11" spans="1:4">
      <c r="A11" t="s">
        <v>16</v>
      </c>
      <c r="C11">
        <f>INTERCEPT(G21:G993,$F21:$F993)</f>
        <v>7.8963850108294154E-2</v>
      </c>
      <c r="D11" s="6"/>
    </row>
    <row r="12" spans="1:4">
      <c r="A12" t="s">
        <v>17</v>
      </c>
      <c r="C12">
        <f>SLOPE(G21:G993,$F21:$F993)</f>
        <v>-2.8264373485746391E-6</v>
      </c>
      <c r="D12" s="6"/>
    </row>
    <row r="13" spans="1:4">
      <c r="A13" t="s">
        <v>19</v>
      </c>
      <c r="C13" s="6" t="s">
        <v>14</v>
      </c>
      <c r="D13" s="6"/>
    </row>
    <row r="14" spans="1:4">
      <c r="A14" t="s">
        <v>24</v>
      </c>
    </row>
    <row r="15" spans="1:4">
      <c r="A15" s="5" t="s">
        <v>18</v>
      </c>
      <c r="C15" s="18">
        <v>53327.911599999999</v>
      </c>
    </row>
    <row r="16" spans="1:4">
      <c r="A16" s="8" t="s">
        <v>4</v>
      </c>
      <c r="C16">
        <f>+$C8+C12</f>
        <v>0.47985117356265145</v>
      </c>
    </row>
    <row r="17" spans="1:31" ht="13.5" thickBot="1"/>
    <row r="18" spans="1:31">
      <c r="A18" s="8" t="s">
        <v>5</v>
      </c>
      <c r="C18" s="3">
        <f>+C15</f>
        <v>53327.911599999999</v>
      </c>
      <c r="D18" s="4">
        <f>+C16</f>
        <v>0.47985117356265145</v>
      </c>
    </row>
    <row r="19" spans="1:31" ht="13.5" thickTop="1">
      <c r="C19">
        <f>COUNT(C21:C1661)</f>
        <v>17</v>
      </c>
    </row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35</v>
      </c>
      <c r="J20" s="10" t="s">
        <v>42</v>
      </c>
      <c r="K20" s="10" t="s">
        <v>46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31">
      <c r="A21" t="s">
        <v>12</v>
      </c>
      <c r="C21">
        <v>30257.55</v>
      </c>
      <c r="D21" s="6" t="s">
        <v>14</v>
      </c>
      <c r="E21">
        <f t="shared" ref="E21:E37" si="0">+(C21-C$7)/C$8</f>
        <v>0</v>
      </c>
      <c r="F21">
        <f t="shared" ref="F21:F37" si="1">ROUND(2*E21,0)/2</f>
        <v>0</v>
      </c>
      <c r="H21" s="15">
        <v>0</v>
      </c>
      <c r="Q21" s="2">
        <f t="shared" ref="Q21:Q36" si="2">+C21-15018.5</f>
        <v>15239.05</v>
      </c>
    </row>
    <row r="22" spans="1:31">
      <c r="A22" t="s">
        <v>31</v>
      </c>
      <c r="C22" s="11">
        <v>43788.472000000002</v>
      </c>
      <c r="D22" s="6"/>
      <c r="E22">
        <f t="shared" si="0"/>
        <v>28197.997724307814</v>
      </c>
      <c r="F22">
        <f t="shared" si="1"/>
        <v>28198</v>
      </c>
      <c r="G22">
        <f t="shared" ref="G22:G37" si="3">+C22-(C$7+F22*C$8)</f>
        <v>-1.0919999986072071E-3</v>
      </c>
      <c r="I22">
        <f>+G22</f>
        <v>-1.0919999986072071E-3</v>
      </c>
      <c r="O22">
        <f t="shared" ref="O22:O36" si="4">+C$11+C$12*$F22</f>
        <v>-7.3603024681352658E-4</v>
      </c>
      <c r="Q22" s="2">
        <f t="shared" si="2"/>
        <v>28769.972000000002</v>
      </c>
      <c r="AA22">
        <v>10</v>
      </c>
      <c r="AC22" t="s">
        <v>30</v>
      </c>
      <c r="AE22" t="s">
        <v>32</v>
      </c>
    </row>
    <row r="23" spans="1:31">
      <c r="A23" t="s">
        <v>34</v>
      </c>
      <c r="C23" s="11">
        <v>50091.315499999997</v>
      </c>
      <c r="D23">
        <v>1.5E-3</v>
      </c>
      <c r="E23">
        <f t="shared" si="0"/>
        <v>41332.916887219857</v>
      </c>
      <c r="F23">
        <f t="shared" si="1"/>
        <v>41333</v>
      </c>
      <c r="G23">
        <f t="shared" si="3"/>
        <v>-3.9881999997305684E-2</v>
      </c>
      <c r="I23">
        <f>+G23</f>
        <v>-3.9881999997305684E-2</v>
      </c>
      <c r="O23">
        <f t="shared" si="4"/>
        <v>-3.7861284820341401E-2</v>
      </c>
      <c r="Q23" s="2">
        <f t="shared" si="2"/>
        <v>35072.815499999997</v>
      </c>
      <c r="AA23">
        <v>14</v>
      </c>
      <c r="AC23" t="s">
        <v>33</v>
      </c>
    </row>
    <row r="24" spans="1:31">
      <c r="A24" t="s">
        <v>39</v>
      </c>
      <c r="B24" s="14" t="s">
        <v>40</v>
      </c>
      <c r="C24" s="13">
        <v>51535.438300000002</v>
      </c>
      <c r="D24" s="13">
        <v>1.12E-2</v>
      </c>
      <c r="E24">
        <f t="shared" si="0"/>
        <v>44342.421444856147</v>
      </c>
      <c r="F24">
        <f t="shared" si="1"/>
        <v>44342.5</v>
      </c>
      <c r="G24">
        <f t="shared" si="3"/>
        <v>-3.7694999999075662E-2</v>
      </c>
      <c r="J24">
        <f t="shared" ref="J24:J36" si="5">+G24</f>
        <v>-3.7694999999075662E-2</v>
      </c>
      <c r="O24">
        <f t="shared" si="4"/>
        <v>-4.6367448020876778E-2</v>
      </c>
      <c r="Q24" s="2">
        <f t="shared" si="2"/>
        <v>36516.938300000002</v>
      </c>
    </row>
    <row r="25" spans="1:31">
      <c r="A25" t="s">
        <v>41</v>
      </c>
      <c r="B25" s="14" t="s">
        <v>40</v>
      </c>
      <c r="C25" s="13">
        <v>51550.304499999998</v>
      </c>
      <c r="D25" s="13">
        <v>5.4000000000000003E-3</v>
      </c>
      <c r="E25">
        <f t="shared" si="0"/>
        <v>44373.402118144266</v>
      </c>
      <c r="F25">
        <f t="shared" si="1"/>
        <v>44373.5</v>
      </c>
      <c r="G25">
        <f t="shared" si="3"/>
        <v>-4.6969000002718531E-2</v>
      </c>
      <c r="J25">
        <f t="shared" si="5"/>
        <v>-4.6969000002718531E-2</v>
      </c>
      <c r="O25">
        <f t="shared" si="4"/>
        <v>-4.6455067578682591E-2</v>
      </c>
      <c r="Q25" s="2">
        <f t="shared" si="2"/>
        <v>36531.804499999998</v>
      </c>
    </row>
    <row r="26" spans="1:31">
      <c r="A26" t="s">
        <v>41</v>
      </c>
      <c r="B26" s="14" t="s">
        <v>37</v>
      </c>
      <c r="C26" s="13">
        <v>51569.258500000004</v>
      </c>
      <c r="D26" s="13">
        <v>7.1999999999999998E-3</v>
      </c>
      <c r="E26">
        <f t="shared" si="0"/>
        <v>44412.901632579917</v>
      </c>
      <c r="F26">
        <f t="shared" si="1"/>
        <v>44413</v>
      </c>
      <c r="G26">
        <f t="shared" si="3"/>
        <v>-4.720199999428587E-2</v>
      </c>
      <c r="J26">
        <f t="shared" si="5"/>
        <v>-4.720199999428587E-2</v>
      </c>
      <c r="O26">
        <f t="shared" si="4"/>
        <v>-4.6566711853951281E-2</v>
      </c>
      <c r="Q26" s="2">
        <f t="shared" si="2"/>
        <v>36550.758500000004</v>
      </c>
    </row>
    <row r="27" spans="1:31">
      <c r="A27" t="s">
        <v>41</v>
      </c>
      <c r="B27" s="14" t="s">
        <v>40</v>
      </c>
      <c r="C27" s="13">
        <v>51569.496400000004</v>
      </c>
      <c r="D27" s="13">
        <v>2.2000000000000001E-3</v>
      </c>
      <c r="E27">
        <f t="shared" si="0"/>
        <v>44413.397408378391</v>
      </c>
      <c r="F27">
        <f t="shared" si="1"/>
        <v>44413.5</v>
      </c>
      <c r="G27">
        <f t="shared" si="3"/>
        <v>-4.9228999996557832E-2</v>
      </c>
      <c r="J27">
        <f t="shared" si="5"/>
        <v>-4.9228999996557832E-2</v>
      </c>
      <c r="O27">
        <f t="shared" si="4"/>
        <v>-4.6568125072625588E-2</v>
      </c>
      <c r="Q27" s="2">
        <f t="shared" si="2"/>
        <v>36550.996400000004</v>
      </c>
    </row>
    <row r="28" spans="1:31">
      <c r="A28" s="21" t="s">
        <v>43</v>
      </c>
      <c r="B28" s="17" t="s">
        <v>37</v>
      </c>
      <c r="C28" s="18">
        <v>51924.35</v>
      </c>
      <c r="D28" s="6"/>
      <c r="E28">
        <f t="shared" si="0"/>
        <v>45152.900673954995</v>
      </c>
      <c r="F28">
        <f t="shared" si="1"/>
        <v>45153</v>
      </c>
      <c r="G28">
        <f t="shared" si="3"/>
        <v>-4.7662000004493166E-2</v>
      </c>
      <c r="J28">
        <f t="shared" si="5"/>
        <v>-4.7662000004493166E-2</v>
      </c>
      <c r="O28">
        <f t="shared" si="4"/>
        <v>-4.8658275491896524E-2</v>
      </c>
      <c r="Q28" s="2">
        <f t="shared" si="2"/>
        <v>36905.85</v>
      </c>
    </row>
    <row r="29" spans="1:31">
      <c r="A29" s="21" t="s">
        <v>43</v>
      </c>
      <c r="B29" s="17" t="s">
        <v>37</v>
      </c>
      <c r="C29" s="18">
        <v>51924.35</v>
      </c>
      <c r="D29" s="6"/>
      <c r="E29">
        <f t="shared" si="0"/>
        <v>45152.900673954995</v>
      </c>
      <c r="F29">
        <f t="shared" si="1"/>
        <v>45153</v>
      </c>
      <c r="G29">
        <f t="shared" si="3"/>
        <v>-4.7662000004493166E-2</v>
      </c>
      <c r="J29">
        <f t="shared" si="5"/>
        <v>-4.7662000004493166E-2</v>
      </c>
      <c r="O29">
        <f t="shared" si="4"/>
        <v>-4.8658275491896524E-2</v>
      </c>
      <c r="Q29" s="2">
        <f t="shared" si="2"/>
        <v>36905.85</v>
      </c>
    </row>
    <row r="30" spans="1:31">
      <c r="A30" s="21" t="s">
        <v>43</v>
      </c>
      <c r="B30" s="17" t="s">
        <v>37</v>
      </c>
      <c r="C30" s="18">
        <v>52279.437599999997</v>
      </c>
      <c r="D30" s="6"/>
      <c r="E30">
        <f t="shared" si="0"/>
        <v>45892.891587857972</v>
      </c>
      <c r="F30">
        <f t="shared" si="1"/>
        <v>45893</v>
      </c>
      <c r="G30">
        <f t="shared" si="3"/>
        <v>-5.2022000003489666E-2</v>
      </c>
      <c r="J30">
        <f t="shared" si="5"/>
        <v>-5.2022000003489666E-2</v>
      </c>
      <c r="O30">
        <f t="shared" si="4"/>
        <v>-5.0749839129841767E-2</v>
      </c>
      <c r="Q30" s="2">
        <f t="shared" si="2"/>
        <v>37260.937599999997</v>
      </c>
    </row>
    <row r="31" spans="1:31">
      <c r="A31" s="21" t="s">
        <v>43</v>
      </c>
      <c r="B31" s="17" t="s">
        <v>37</v>
      </c>
      <c r="C31" s="18">
        <v>52279.437599999997</v>
      </c>
      <c r="D31" s="6"/>
      <c r="E31">
        <f t="shared" si="0"/>
        <v>45892.891587857972</v>
      </c>
      <c r="F31">
        <f t="shared" si="1"/>
        <v>45893</v>
      </c>
      <c r="G31">
        <f t="shared" si="3"/>
        <v>-5.2022000003489666E-2</v>
      </c>
      <c r="J31">
        <f t="shared" si="5"/>
        <v>-5.2022000003489666E-2</v>
      </c>
      <c r="O31">
        <f t="shared" si="4"/>
        <v>-5.0749839129841767E-2</v>
      </c>
      <c r="Q31" s="2">
        <f t="shared" si="2"/>
        <v>37260.937599999997</v>
      </c>
    </row>
    <row r="32" spans="1:31">
      <c r="A32" s="22" t="s">
        <v>36</v>
      </c>
      <c r="B32" s="6" t="s">
        <v>37</v>
      </c>
      <c r="C32">
        <v>52552.476199999997</v>
      </c>
      <c r="D32" s="12">
        <v>2.0000000000000001E-4</v>
      </c>
      <c r="E32">
        <f t="shared" si="0"/>
        <v>46461.895076419074</v>
      </c>
      <c r="F32">
        <f t="shared" si="1"/>
        <v>46462</v>
      </c>
      <c r="G32">
        <f t="shared" si="3"/>
        <v>-5.0347999997029547E-2</v>
      </c>
      <c r="J32">
        <f t="shared" si="5"/>
        <v>-5.0347999997029547E-2</v>
      </c>
      <c r="O32">
        <f t="shared" si="4"/>
        <v>-5.2358081981180721E-2</v>
      </c>
      <c r="Q32" s="2">
        <f t="shared" si="2"/>
        <v>37533.976199999997</v>
      </c>
    </row>
    <row r="33" spans="1:17">
      <c r="A33" s="21" t="s">
        <v>43</v>
      </c>
      <c r="B33" s="17" t="s">
        <v>37</v>
      </c>
      <c r="C33" s="18">
        <v>52591.342600000004</v>
      </c>
      <c r="D33" s="6"/>
      <c r="E33">
        <f t="shared" si="0"/>
        <v>46542.89137946126</v>
      </c>
      <c r="F33">
        <f t="shared" si="1"/>
        <v>46543</v>
      </c>
      <c r="G33">
        <f t="shared" si="3"/>
        <v>-5.2121999993687496E-2</v>
      </c>
      <c r="J33">
        <f t="shared" si="5"/>
        <v>-5.2121999993687496E-2</v>
      </c>
      <c r="O33">
        <f t="shared" si="4"/>
        <v>-5.2587023406415273E-2</v>
      </c>
      <c r="Q33" s="2">
        <f t="shared" si="2"/>
        <v>37572.842600000004</v>
      </c>
    </row>
    <row r="34" spans="1:17">
      <c r="A34" s="21" t="s">
        <v>43</v>
      </c>
      <c r="B34" s="17" t="s">
        <v>37</v>
      </c>
      <c r="C34" s="18">
        <v>52591.342600000004</v>
      </c>
      <c r="D34" s="6"/>
      <c r="E34">
        <f t="shared" si="0"/>
        <v>46542.89137946126</v>
      </c>
      <c r="F34">
        <f t="shared" si="1"/>
        <v>46543</v>
      </c>
      <c r="G34">
        <f t="shared" si="3"/>
        <v>-5.2121999993687496E-2</v>
      </c>
      <c r="J34">
        <f t="shared" si="5"/>
        <v>-5.2121999993687496E-2</v>
      </c>
      <c r="O34">
        <f t="shared" si="4"/>
        <v>-5.2587023406415273E-2</v>
      </c>
      <c r="Q34" s="2">
        <f t="shared" si="2"/>
        <v>37572.842600000004</v>
      </c>
    </row>
    <row r="35" spans="1:17">
      <c r="A35" s="22" t="s">
        <v>38</v>
      </c>
      <c r="B35" s="6" t="s">
        <v>37</v>
      </c>
      <c r="C35" s="12">
        <v>52696.427199999998</v>
      </c>
      <c r="D35" s="12">
        <v>6.9999999999999999E-4</v>
      </c>
      <c r="E35">
        <f t="shared" si="0"/>
        <v>46761.884239789601</v>
      </c>
      <c r="F35">
        <f t="shared" si="1"/>
        <v>46762</v>
      </c>
      <c r="G35">
        <f t="shared" si="3"/>
        <v>-5.5547999996633735E-2</v>
      </c>
      <c r="J35">
        <f t="shared" si="5"/>
        <v>-5.5547999996633735E-2</v>
      </c>
      <c r="O35">
        <f t="shared" si="4"/>
        <v>-5.3206013185753132E-2</v>
      </c>
      <c r="Q35" s="2">
        <f t="shared" si="2"/>
        <v>37677.927199999998</v>
      </c>
    </row>
    <row r="36" spans="1:17">
      <c r="A36" s="16" t="s">
        <v>44</v>
      </c>
      <c r="B36" s="17" t="s">
        <v>37</v>
      </c>
      <c r="C36" s="18">
        <v>53327.911599999999</v>
      </c>
      <c r="D36" s="6"/>
      <c r="E36">
        <f t="shared" si="0"/>
        <v>48077.877020927197</v>
      </c>
      <c r="F36">
        <f t="shared" si="1"/>
        <v>48078</v>
      </c>
      <c r="G36">
        <f t="shared" si="3"/>
        <v>-5.9012000005168375E-2</v>
      </c>
      <c r="J36">
        <f t="shared" si="5"/>
        <v>-5.9012000005168375E-2</v>
      </c>
      <c r="O36">
        <f t="shared" si="4"/>
        <v>-5.6925604736477342E-2</v>
      </c>
      <c r="Q36" s="2">
        <f t="shared" si="2"/>
        <v>38309.411599999999</v>
      </c>
    </row>
    <row r="37" spans="1:17">
      <c r="A37" s="24" t="s">
        <v>45</v>
      </c>
      <c r="B37" s="17"/>
      <c r="C37" s="23">
        <v>53791.689400000003</v>
      </c>
      <c r="D37" s="12">
        <v>2.0000000000000001E-4</v>
      </c>
      <c r="E37">
        <f t="shared" si="0"/>
        <v>49044.374747318987</v>
      </c>
      <c r="F37">
        <f t="shared" si="1"/>
        <v>49044.5</v>
      </c>
      <c r="G37">
        <f t="shared" si="3"/>
        <v>-6.0102999996161088E-2</v>
      </c>
      <c r="K37">
        <f>+G37</f>
        <v>-6.0102999996161088E-2</v>
      </c>
      <c r="O37">
        <f>+C$11+C$12*$F37</f>
        <v>-5.9657356433874736E-2</v>
      </c>
      <c r="Q37" s="2">
        <f>+C37-15018.5</f>
        <v>38773.189400000003</v>
      </c>
    </row>
    <row r="38" spans="1:17">
      <c r="A38" s="19"/>
      <c r="B38" s="17"/>
      <c r="C38" s="18"/>
      <c r="D38" s="6"/>
      <c r="Q38" s="2"/>
    </row>
    <row r="39" spans="1:17">
      <c r="A39" s="19"/>
      <c r="B39" s="17"/>
      <c r="C39" s="18"/>
      <c r="D39" s="6"/>
      <c r="Q39" s="2"/>
    </row>
    <row r="40" spans="1:17">
      <c r="A40" s="19"/>
      <c r="B40" s="17"/>
      <c r="C40" s="18"/>
      <c r="D40" s="6"/>
      <c r="Q40" s="2"/>
    </row>
    <row r="41" spans="1:17">
      <c r="A41" s="19"/>
      <c r="B41" s="17"/>
      <c r="C41" s="18"/>
      <c r="D41" s="6"/>
      <c r="Q41" s="2"/>
    </row>
    <row r="42" spans="1:17">
      <c r="A42" s="19"/>
      <c r="B42" s="17"/>
      <c r="C42" s="20"/>
      <c r="D42" s="6"/>
      <c r="Q42" s="2"/>
    </row>
    <row r="43" spans="1:17">
      <c r="D43" s="6"/>
    </row>
    <row r="44" spans="1:17">
      <c r="D44" s="6"/>
    </row>
    <row r="45" spans="1:17">
      <c r="D45" s="6"/>
    </row>
    <row r="46" spans="1:17">
      <c r="D46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4"/>
  <sheetViews>
    <sheetView workbookViewId="0">
      <selection activeCell="A11" sqref="A11:IV448"/>
    </sheetView>
  </sheetViews>
  <sheetFormatPr defaultRowHeight="12.75"/>
  <cols>
    <col min="1" max="1" width="19.7109375" style="29" customWidth="1"/>
    <col min="2" max="2" width="4.42578125" style="43" customWidth="1"/>
    <col min="3" max="3" width="12.7109375" style="29" customWidth="1"/>
    <col min="4" max="4" width="5.42578125" style="43" customWidth="1"/>
    <col min="5" max="5" width="14.85546875" style="43" customWidth="1"/>
    <col min="6" max="6" width="9.140625" style="43"/>
    <col min="7" max="7" width="12" style="43" customWidth="1"/>
    <col min="8" max="8" width="14.140625" style="29" customWidth="1"/>
    <col min="9" max="9" width="22.5703125" style="43" customWidth="1"/>
    <col min="10" max="10" width="25.140625" style="43" customWidth="1"/>
    <col min="11" max="11" width="15.7109375" style="43" customWidth="1"/>
    <col min="12" max="12" width="14.140625" style="43" customWidth="1"/>
    <col min="13" max="13" width="9.5703125" style="43" customWidth="1"/>
    <col min="14" max="14" width="14.140625" style="43" customWidth="1"/>
    <col min="15" max="15" width="23.42578125" style="43" customWidth="1"/>
    <col min="16" max="16" width="16.5703125" style="43" customWidth="1"/>
    <col min="17" max="17" width="41" style="43" customWidth="1"/>
    <col min="18" max="16384" width="9.140625" style="43"/>
  </cols>
  <sheetData>
    <row r="1" spans="1:16" ht="15.75">
      <c r="A1" s="100" t="s">
        <v>156</v>
      </c>
      <c r="I1" s="101" t="s">
        <v>86</v>
      </c>
      <c r="J1" s="102" t="s">
        <v>157</v>
      </c>
    </row>
    <row r="2" spans="1:16">
      <c r="I2" s="103" t="s">
        <v>97</v>
      </c>
      <c r="J2" s="104" t="s">
        <v>158</v>
      </c>
    </row>
    <row r="3" spans="1:16">
      <c r="A3" s="105" t="s">
        <v>159</v>
      </c>
      <c r="I3" s="103" t="s">
        <v>101</v>
      </c>
      <c r="J3" s="104" t="s">
        <v>160</v>
      </c>
    </row>
    <row r="4" spans="1:16">
      <c r="I4" s="103" t="s">
        <v>116</v>
      </c>
      <c r="J4" s="104" t="s">
        <v>160</v>
      </c>
    </row>
    <row r="5" spans="1:16" ht="13.5" thickBot="1">
      <c r="I5" s="106" t="s">
        <v>146</v>
      </c>
      <c r="J5" s="107" t="s">
        <v>161</v>
      </c>
    </row>
    <row r="10" spans="1:16" ht="13.5" thickBot="1"/>
    <row r="11" spans="1:16" ht="12.75" customHeight="1" thickBot="1">
      <c r="A11" s="29" t="str">
        <f t="shared" ref="A11:A39" si="0">P11</f>
        <v> BBS 39 </v>
      </c>
      <c r="B11" s="6" t="str">
        <f t="shared" ref="B11:B39" si="1">IF(H11=INT(H11),"I","II")</f>
        <v>I</v>
      </c>
      <c r="C11" s="29">
        <f t="shared" ref="C11:C39" si="2">1*G11</f>
        <v>43788.472000000002</v>
      </c>
      <c r="D11" s="43" t="str">
        <f t="shared" ref="D11:D39" si="3">VLOOKUP(F11,I$1:J$5,2,FALSE)</f>
        <v>vis</v>
      </c>
      <c r="E11" s="108">
        <f>VLOOKUP(C11,Active!C$21:E$973,3,FALSE)</f>
        <v>28198.163817209766</v>
      </c>
      <c r="F11" s="6" t="s">
        <v>146</v>
      </c>
      <c r="G11" s="43" t="str">
        <f t="shared" ref="G11:G39" si="4">MID(I11,3,LEN(I11)-3)</f>
        <v>43788.472</v>
      </c>
      <c r="H11" s="29">
        <f t="shared" ref="H11:H39" si="5">1*K11</f>
        <v>28198</v>
      </c>
      <c r="I11" s="109" t="s">
        <v>162</v>
      </c>
      <c r="J11" s="110" t="s">
        <v>163</v>
      </c>
      <c r="K11" s="109">
        <v>28198</v>
      </c>
      <c r="L11" s="109" t="s">
        <v>164</v>
      </c>
      <c r="M11" s="110" t="s">
        <v>165</v>
      </c>
      <c r="N11" s="110"/>
      <c r="O11" s="111" t="s">
        <v>166</v>
      </c>
      <c r="P11" s="111" t="s">
        <v>167</v>
      </c>
    </row>
    <row r="12" spans="1:16" ht="12.75" customHeight="1" thickBot="1">
      <c r="A12" s="29" t="str">
        <f t="shared" si="0"/>
        <v> BBS 111 </v>
      </c>
      <c r="B12" s="6" t="str">
        <f t="shared" si="1"/>
        <v>I</v>
      </c>
      <c r="C12" s="29">
        <f t="shared" si="2"/>
        <v>50091.315499999997</v>
      </c>
      <c r="D12" s="43" t="str">
        <f t="shared" si="3"/>
        <v>vis</v>
      </c>
      <c r="E12" s="108">
        <f>VLOOKUP(C12,Active!C$21:E$973,3,FALSE)</f>
        <v>41333.160347914447</v>
      </c>
      <c r="F12" s="6" t="s">
        <v>146</v>
      </c>
      <c r="G12" s="43" t="str">
        <f t="shared" si="4"/>
        <v>50091.3155</v>
      </c>
      <c r="H12" s="29">
        <f t="shared" si="5"/>
        <v>41333</v>
      </c>
      <c r="I12" s="109" t="s">
        <v>168</v>
      </c>
      <c r="J12" s="110" t="s">
        <v>169</v>
      </c>
      <c r="K12" s="109">
        <v>41333</v>
      </c>
      <c r="L12" s="109" t="s">
        <v>170</v>
      </c>
      <c r="M12" s="110" t="s">
        <v>171</v>
      </c>
      <c r="N12" s="110" t="s">
        <v>172</v>
      </c>
      <c r="O12" s="111" t="s">
        <v>173</v>
      </c>
      <c r="P12" s="111" t="s">
        <v>174</v>
      </c>
    </row>
    <row r="13" spans="1:16" ht="12.75" customHeight="1" thickBot="1">
      <c r="A13" s="29" t="str">
        <f t="shared" si="0"/>
        <v>IBVS 5263 </v>
      </c>
      <c r="B13" s="6" t="str">
        <f t="shared" si="1"/>
        <v>II</v>
      </c>
      <c r="C13" s="29">
        <f t="shared" si="2"/>
        <v>51535.438300000002</v>
      </c>
      <c r="D13" s="43" t="str">
        <f t="shared" si="3"/>
        <v>vis</v>
      </c>
      <c r="E13" s="108">
        <f>VLOOKUP(C13,Active!C$21:E$973,3,FALSE)</f>
        <v>44342.682632247161</v>
      </c>
      <c r="F13" s="6" t="s">
        <v>146</v>
      </c>
      <c r="G13" s="43" t="str">
        <f t="shared" si="4"/>
        <v>51535.4383</v>
      </c>
      <c r="H13" s="29">
        <f t="shared" si="5"/>
        <v>44342.5</v>
      </c>
      <c r="I13" s="109" t="s">
        <v>175</v>
      </c>
      <c r="J13" s="110" t="s">
        <v>176</v>
      </c>
      <c r="K13" s="109">
        <v>44342.5</v>
      </c>
      <c r="L13" s="109" t="s">
        <v>177</v>
      </c>
      <c r="M13" s="110" t="s">
        <v>171</v>
      </c>
      <c r="N13" s="110" t="s">
        <v>172</v>
      </c>
      <c r="O13" s="111" t="s">
        <v>178</v>
      </c>
      <c r="P13" s="112" t="s">
        <v>179</v>
      </c>
    </row>
    <row r="14" spans="1:16" ht="12.75" customHeight="1" thickBot="1">
      <c r="A14" s="29" t="str">
        <f t="shared" si="0"/>
        <v>IBVS 5287 </v>
      </c>
      <c r="B14" s="6" t="str">
        <f t="shared" si="1"/>
        <v>II</v>
      </c>
      <c r="C14" s="29">
        <f t="shared" si="2"/>
        <v>51550.304499999998</v>
      </c>
      <c r="D14" s="43" t="str">
        <f t="shared" si="3"/>
        <v>vis</v>
      </c>
      <c r="E14" s="108">
        <f>VLOOKUP(C14,Active!C$21:E$973,3,FALSE)</f>
        <v>44373.663488018799</v>
      </c>
      <c r="F14" s="6" t="s">
        <v>146</v>
      </c>
      <c r="G14" s="43" t="str">
        <f t="shared" si="4"/>
        <v>51550.3045</v>
      </c>
      <c r="H14" s="29">
        <f t="shared" si="5"/>
        <v>44373.5</v>
      </c>
      <c r="I14" s="109" t="s">
        <v>180</v>
      </c>
      <c r="J14" s="110" t="s">
        <v>181</v>
      </c>
      <c r="K14" s="109">
        <v>44373.5</v>
      </c>
      <c r="L14" s="109" t="s">
        <v>182</v>
      </c>
      <c r="M14" s="110" t="s">
        <v>171</v>
      </c>
      <c r="N14" s="110" t="s">
        <v>172</v>
      </c>
      <c r="O14" s="111" t="s">
        <v>178</v>
      </c>
      <c r="P14" s="112" t="s">
        <v>183</v>
      </c>
    </row>
    <row r="15" spans="1:16" ht="12.75" customHeight="1" thickBot="1">
      <c r="A15" s="29" t="str">
        <f t="shared" si="0"/>
        <v>IBVS 5287 </v>
      </c>
      <c r="B15" s="6" t="str">
        <f t="shared" si="1"/>
        <v>I</v>
      </c>
      <c r="C15" s="29">
        <f t="shared" si="2"/>
        <v>51569.258500000004</v>
      </c>
      <c r="D15" s="43" t="str">
        <f t="shared" si="3"/>
        <v>vis</v>
      </c>
      <c r="E15" s="108">
        <f>VLOOKUP(C15,Active!C$21:E$973,3,FALSE)</f>
        <v>44413.163235115971</v>
      </c>
      <c r="F15" s="6" t="s">
        <v>146</v>
      </c>
      <c r="G15" s="43" t="str">
        <f t="shared" si="4"/>
        <v>51569.2585</v>
      </c>
      <c r="H15" s="29">
        <f t="shared" si="5"/>
        <v>44413</v>
      </c>
      <c r="I15" s="109" t="s">
        <v>184</v>
      </c>
      <c r="J15" s="110" t="s">
        <v>185</v>
      </c>
      <c r="K15" s="109">
        <v>44413</v>
      </c>
      <c r="L15" s="109" t="s">
        <v>186</v>
      </c>
      <c r="M15" s="110" t="s">
        <v>171</v>
      </c>
      <c r="N15" s="110" t="s">
        <v>172</v>
      </c>
      <c r="O15" s="111" t="s">
        <v>178</v>
      </c>
      <c r="P15" s="112" t="s">
        <v>183</v>
      </c>
    </row>
    <row r="16" spans="1:16" ht="12.75" customHeight="1" thickBot="1">
      <c r="A16" s="29" t="str">
        <f t="shared" si="0"/>
        <v>IBVS 5287 </v>
      </c>
      <c r="B16" s="6" t="str">
        <f t="shared" si="1"/>
        <v>II</v>
      </c>
      <c r="C16" s="29">
        <f t="shared" si="2"/>
        <v>51569.496400000004</v>
      </c>
      <c r="D16" s="43" t="str">
        <f t="shared" si="3"/>
        <v>vis</v>
      </c>
      <c r="E16" s="108">
        <f>VLOOKUP(C16,Active!C$21:E$973,3,FALSE)</f>
        <v>44413.65901383468</v>
      </c>
      <c r="F16" s="6" t="s">
        <v>146</v>
      </c>
      <c r="G16" s="43" t="str">
        <f t="shared" si="4"/>
        <v>51569.4964</v>
      </c>
      <c r="H16" s="29">
        <f t="shared" si="5"/>
        <v>44413.5</v>
      </c>
      <c r="I16" s="109" t="s">
        <v>187</v>
      </c>
      <c r="J16" s="110" t="s">
        <v>188</v>
      </c>
      <c r="K16" s="109">
        <v>44413.5</v>
      </c>
      <c r="L16" s="109" t="s">
        <v>189</v>
      </c>
      <c r="M16" s="110" t="s">
        <v>171</v>
      </c>
      <c r="N16" s="110" t="s">
        <v>172</v>
      </c>
      <c r="O16" s="111" t="s">
        <v>178</v>
      </c>
      <c r="P16" s="112" t="s">
        <v>183</v>
      </c>
    </row>
    <row r="17" spans="1:16" ht="12.75" customHeight="1" thickBot="1">
      <c r="A17" s="29" t="str">
        <f t="shared" si="0"/>
        <v>IBVS 5583 </v>
      </c>
      <c r="B17" s="6" t="str">
        <f t="shared" si="1"/>
        <v>I</v>
      </c>
      <c r="C17" s="29">
        <f t="shared" si="2"/>
        <v>51924.35</v>
      </c>
      <c r="D17" s="43" t="str">
        <f t="shared" si="3"/>
        <v>vis</v>
      </c>
      <c r="E17" s="108">
        <f>VLOOKUP(C17,Active!C$21:E$973,3,FALSE)</f>
        <v>45153.166635261106</v>
      </c>
      <c r="F17" s="6" t="s">
        <v>146</v>
      </c>
      <c r="G17" s="43" t="str">
        <f t="shared" si="4"/>
        <v>51924.3500</v>
      </c>
      <c r="H17" s="29">
        <f t="shared" si="5"/>
        <v>45153</v>
      </c>
      <c r="I17" s="109" t="s">
        <v>190</v>
      </c>
      <c r="J17" s="110" t="s">
        <v>191</v>
      </c>
      <c r="K17" s="109">
        <v>45153</v>
      </c>
      <c r="L17" s="109" t="s">
        <v>192</v>
      </c>
      <c r="M17" s="110" t="s">
        <v>171</v>
      </c>
      <c r="N17" s="110" t="s">
        <v>172</v>
      </c>
      <c r="O17" s="111" t="s">
        <v>178</v>
      </c>
      <c r="P17" s="112" t="s">
        <v>193</v>
      </c>
    </row>
    <row r="18" spans="1:16" ht="12.75" customHeight="1" thickBot="1">
      <c r="A18" s="29" t="str">
        <f t="shared" si="0"/>
        <v>IBVS 5583 </v>
      </c>
      <c r="B18" s="6" t="str">
        <f t="shared" si="1"/>
        <v>I</v>
      </c>
      <c r="C18" s="29">
        <f t="shared" si="2"/>
        <v>52279.437599999997</v>
      </c>
      <c r="D18" s="43" t="str">
        <f t="shared" si="3"/>
        <v>vis</v>
      </c>
      <c r="E18" s="108">
        <f>VLOOKUP(C18,Active!C$21:E$973,3,FALSE)</f>
        <v>45893.161907886271</v>
      </c>
      <c r="F18" s="6" t="s">
        <v>146</v>
      </c>
      <c r="G18" s="43" t="str">
        <f t="shared" si="4"/>
        <v>52279.4376</v>
      </c>
      <c r="H18" s="29">
        <f t="shared" si="5"/>
        <v>45893</v>
      </c>
      <c r="I18" s="109" t="s">
        <v>194</v>
      </c>
      <c r="J18" s="110" t="s">
        <v>195</v>
      </c>
      <c r="K18" s="109">
        <v>45893</v>
      </c>
      <c r="L18" s="109" t="s">
        <v>196</v>
      </c>
      <c r="M18" s="110" t="s">
        <v>171</v>
      </c>
      <c r="N18" s="110" t="s">
        <v>172</v>
      </c>
      <c r="O18" s="111" t="s">
        <v>178</v>
      </c>
      <c r="P18" s="112" t="s">
        <v>193</v>
      </c>
    </row>
    <row r="19" spans="1:16" ht="12.75" customHeight="1" thickBot="1">
      <c r="A19" s="29" t="str">
        <f t="shared" si="0"/>
        <v>IBVS 5399 </v>
      </c>
      <c r="B19" s="6" t="str">
        <f t="shared" si="1"/>
        <v>I</v>
      </c>
      <c r="C19" s="29">
        <f t="shared" si="2"/>
        <v>52552.476199999997</v>
      </c>
      <c r="D19" s="43" t="str">
        <f t="shared" si="3"/>
        <v>vis</v>
      </c>
      <c r="E19" s="108">
        <f>VLOOKUP(C19,Active!C$21:E$973,3,FALSE)</f>
        <v>46462.168748013028</v>
      </c>
      <c r="F19" s="6" t="s">
        <v>146</v>
      </c>
      <c r="G19" s="43" t="str">
        <f t="shared" si="4"/>
        <v>52552.4762</v>
      </c>
      <c r="H19" s="29">
        <f t="shared" si="5"/>
        <v>46462</v>
      </c>
      <c r="I19" s="109" t="s">
        <v>197</v>
      </c>
      <c r="J19" s="110" t="s">
        <v>198</v>
      </c>
      <c r="K19" s="109">
        <v>46462</v>
      </c>
      <c r="L19" s="109" t="s">
        <v>199</v>
      </c>
      <c r="M19" s="110" t="s">
        <v>171</v>
      </c>
      <c r="N19" s="110" t="s">
        <v>172</v>
      </c>
      <c r="O19" s="111" t="s">
        <v>200</v>
      </c>
      <c r="P19" s="112" t="s">
        <v>201</v>
      </c>
    </row>
    <row r="20" spans="1:16" ht="12.75" customHeight="1" thickBot="1">
      <c r="A20" s="29" t="str">
        <f t="shared" si="0"/>
        <v>IBVS 5583 </v>
      </c>
      <c r="B20" s="6" t="str">
        <f t="shared" si="1"/>
        <v>I</v>
      </c>
      <c r="C20" s="29">
        <f t="shared" si="2"/>
        <v>52591.342600000004</v>
      </c>
      <c r="D20" s="43" t="str">
        <f t="shared" si="3"/>
        <v>vis</v>
      </c>
      <c r="E20" s="108">
        <f>VLOOKUP(C20,Active!C$21:E$973,3,FALSE)</f>
        <v>46543.165528142672</v>
      </c>
      <c r="F20" s="6" t="s">
        <v>146</v>
      </c>
      <c r="G20" s="43" t="str">
        <f t="shared" si="4"/>
        <v>52591.3426</v>
      </c>
      <c r="H20" s="29">
        <f t="shared" si="5"/>
        <v>46543</v>
      </c>
      <c r="I20" s="109" t="s">
        <v>202</v>
      </c>
      <c r="J20" s="110" t="s">
        <v>203</v>
      </c>
      <c r="K20" s="109">
        <v>46543</v>
      </c>
      <c r="L20" s="109" t="s">
        <v>204</v>
      </c>
      <c r="M20" s="110" t="s">
        <v>171</v>
      </c>
      <c r="N20" s="110" t="s">
        <v>172</v>
      </c>
      <c r="O20" s="111" t="s">
        <v>178</v>
      </c>
      <c r="P20" s="112" t="s">
        <v>193</v>
      </c>
    </row>
    <row r="21" spans="1:16" ht="12.75" customHeight="1" thickBot="1">
      <c r="A21" s="29" t="str">
        <f t="shared" si="0"/>
        <v>VSB 40 </v>
      </c>
      <c r="B21" s="6" t="str">
        <f t="shared" si="1"/>
        <v>II</v>
      </c>
      <c r="C21" s="29">
        <f t="shared" si="2"/>
        <v>52606.938099999999</v>
      </c>
      <c r="D21" s="43" t="str">
        <f t="shared" si="3"/>
        <v>vis</v>
      </c>
      <c r="E21" s="108">
        <f>VLOOKUP(C21,Active!C$21:E$973,3,FALSE)</f>
        <v>46575.666230150353</v>
      </c>
      <c r="F21" s="6" t="s">
        <v>146</v>
      </c>
      <c r="G21" s="43" t="str">
        <f t="shared" si="4"/>
        <v>52606.9381</v>
      </c>
      <c r="H21" s="29">
        <f t="shared" si="5"/>
        <v>46575.5</v>
      </c>
      <c r="I21" s="109" t="s">
        <v>205</v>
      </c>
      <c r="J21" s="110" t="s">
        <v>206</v>
      </c>
      <c r="K21" s="109">
        <v>46575.5</v>
      </c>
      <c r="L21" s="109" t="s">
        <v>207</v>
      </c>
      <c r="M21" s="110" t="s">
        <v>165</v>
      </c>
      <c r="N21" s="110"/>
      <c r="O21" s="111" t="s">
        <v>208</v>
      </c>
      <c r="P21" s="112" t="s">
        <v>209</v>
      </c>
    </row>
    <row r="22" spans="1:16" ht="12.75" customHeight="1" thickBot="1">
      <c r="A22" s="29" t="str">
        <f t="shared" si="0"/>
        <v>VSB 40 </v>
      </c>
      <c r="B22" s="6" t="str">
        <f t="shared" si="1"/>
        <v>I</v>
      </c>
      <c r="C22" s="29">
        <f t="shared" si="2"/>
        <v>52607.177499999998</v>
      </c>
      <c r="D22" s="43" t="str">
        <f t="shared" si="3"/>
        <v>vis</v>
      </c>
      <c r="E22" s="108">
        <f>VLOOKUP(C22,Active!C$21:E$973,3,FALSE)</f>
        <v>46576.16513483828</v>
      </c>
      <c r="F22" s="6" t="s">
        <v>146</v>
      </c>
      <c r="G22" s="43" t="str">
        <f t="shared" si="4"/>
        <v>52607.1775</v>
      </c>
      <c r="H22" s="29">
        <f t="shared" si="5"/>
        <v>46576</v>
      </c>
      <c r="I22" s="109" t="s">
        <v>210</v>
      </c>
      <c r="J22" s="110" t="s">
        <v>211</v>
      </c>
      <c r="K22" s="109">
        <v>46576</v>
      </c>
      <c r="L22" s="109" t="s">
        <v>212</v>
      </c>
      <c r="M22" s="110" t="s">
        <v>165</v>
      </c>
      <c r="N22" s="110"/>
      <c r="O22" s="111" t="s">
        <v>208</v>
      </c>
      <c r="P22" s="112" t="s">
        <v>209</v>
      </c>
    </row>
    <row r="23" spans="1:16" ht="12.75" customHeight="1" thickBot="1">
      <c r="A23" s="29" t="str">
        <f t="shared" si="0"/>
        <v>BAVM 158 </v>
      </c>
      <c r="B23" s="6" t="str">
        <f t="shared" si="1"/>
        <v>I</v>
      </c>
      <c r="C23" s="29">
        <f t="shared" si="2"/>
        <v>52696.427199999998</v>
      </c>
      <c r="D23" s="43" t="str">
        <f t="shared" si="3"/>
        <v>vis</v>
      </c>
      <c r="E23" s="108">
        <f>VLOOKUP(C23,Active!C$21:E$973,3,FALSE)</f>
        <v>46762.159678390955</v>
      </c>
      <c r="F23" s="6" t="s">
        <v>146</v>
      </c>
      <c r="G23" s="43" t="str">
        <f t="shared" si="4"/>
        <v>52696.4272</v>
      </c>
      <c r="H23" s="29">
        <f t="shared" si="5"/>
        <v>46762</v>
      </c>
      <c r="I23" s="109" t="s">
        <v>213</v>
      </c>
      <c r="J23" s="110" t="s">
        <v>214</v>
      </c>
      <c r="K23" s="109">
        <v>46762</v>
      </c>
      <c r="L23" s="109" t="s">
        <v>215</v>
      </c>
      <c r="M23" s="110" t="s">
        <v>171</v>
      </c>
      <c r="N23" s="110" t="s">
        <v>216</v>
      </c>
      <c r="O23" s="111" t="s">
        <v>217</v>
      </c>
      <c r="P23" s="112" t="s">
        <v>218</v>
      </c>
    </row>
    <row r="24" spans="1:16" ht="12.75" customHeight="1" thickBot="1">
      <c r="A24" s="29" t="str">
        <f t="shared" si="0"/>
        <v>IBVS 5645 </v>
      </c>
      <c r="B24" s="6" t="str">
        <f t="shared" si="1"/>
        <v>I</v>
      </c>
      <c r="C24" s="29">
        <f t="shared" si="2"/>
        <v>52907.561099999999</v>
      </c>
      <c r="D24" s="43" t="str">
        <f t="shared" si="3"/>
        <v>vis</v>
      </c>
      <c r="E24" s="108">
        <f>VLOOKUP(C24,Active!C$21:E$973,3,FALSE)</f>
        <v>47202.158393893595</v>
      </c>
      <c r="F24" s="6" t="s">
        <v>146</v>
      </c>
      <c r="G24" s="43" t="str">
        <f t="shared" si="4"/>
        <v>52907.5611</v>
      </c>
      <c r="H24" s="29">
        <f t="shared" si="5"/>
        <v>47202</v>
      </c>
      <c r="I24" s="109" t="s">
        <v>219</v>
      </c>
      <c r="J24" s="110" t="s">
        <v>220</v>
      </c>
      <c r="K24" s="109" t="s">
        <v>221</v>
      </c>
      <c r="L24" s="109" t="s">
        <v>222</v>
      </c>
      <c r="M24" s="110" t="s">
        <v>171</v>
      </c>
      <c r="N24" s="110" t="s">
        <v>121</v>
      </c>
      <c r="O24" s="111" t="s">
        <v>223</v>
      </c>
      <c r="P24" s="112" t="s">
        <v>224</v>
      </c>
    </row>
    <row r="25" spans="1:16" ht="12.75" customHeight="1" thickBot="1">
      <c r="A25" s="29" t="str">
        <f t="shared" si="0"/>
        <v>IBVS 5645 </v>
      </c>
      <c r="B25" s="6" t="str">
        <f t="shared" si="1"/>
        <v>I</v>
      </c>
      <c r="C25" s="29">
        <f t="shared" si="2"/>
        <v>52996.335800000001</v>
      </c>
      <c r="D25" s="43" t="str">
        <f t="shared" si="3"/>
        <v>vis</v>
      </c>
      <c r="E25" s="108">
        <f>VLOOKUP(C25,Active!C$21:E$973,3,FALSE)</f>
        <v>47387.163047192436</v>
      </c>
      <c r="F25" s="6" t="s">
        <v>146</v>
      </c>
      <c r="G25" s="43" t="str">
        <f t="shared" si="4"/>
        <v>52996.3358</v>
      </c>
      <c r="H25" s="29">
        <f t="shared" si="5"/>
        <v>47387</v>
      </c>
      <c r="I25" s="109" t="s">
        <v>225</v>
      </c>
      <c r="J25" s="110" t="s">
        <v>226</v>
      </c>
      <c r="K25" s="109" t="s">
        <v>227</v>
      </c>
      <c r="L25" s="109" t="s">
        <v>228</v>
      </c>
      <c r="M25" s="110" t="s">
        <v>171</v>
      </c>
      <c r="N25" s="110" t="s">
        <v>172</v>
      </c>
      <c r="O25" s="111" t="s">
        <v>223</v>
      </c>
      <c r="P25" s="112" t="s">
        <v>224</v>
      </c>
    </row>
    <row r="26" spans="1:16" ht="12.75" customHeight="1" thickBot="1">
      <c r="A26" s="29" t="str">
        <f t="shared" si="0"/>
        <v>IBVS 5653 </v>
      </c>
      <c r="B26" s="6" t="str">
        <f t="shared" si="1"/>
        <v>I</v>
      </c>
      <c r="C26" s="29">
        <f t="shared" si="2"/>
        <v>53302.479899999998</v>
      </c>
      <c r="D26" s="43" t="str">
        <f t="shared" si="3"/>
        <v>vis</v>
      </c>
      <c r="E26" s="108">
        <f>VLOOKUP(C26,Active!C$21:E$973,3,FALSE)</f>
        <v>48025.161070052389</v>
      </c>
      <c r="F26" s="6" t="s">
        <v>146</v>
      </c>
      <c r="G26" s="43" t="str">
        <f t="shared" si="4"/>
        <v>53302.4799</v>
      </c>
      <c r="H26" s="29">
        <f t="shared" si="5"/>
        <v>48025</v>
      </c>
      <c r="I26" s="109" t="s">
        <v>229</v>
      </c>
      <c r="J26" s="110" t="s">
        <v>230</v>
      </c>
      <c r="K26" s="109" t="s">
        <v>231</v>
      </c>
      <c r="L26" s="109" t="s">
        <v>232</v>
      </c>
      <c r="M26" s="110" t="s">
        <v>171</v>
      </c>
      <c r="N26" s="110" t="s">
        <v>172</v>
      </c>
      <c r="O26" s="111" t="s">
        <v>173</v>
      </c>
      <c r="P26" s="112" t="s">
        <v>233</v>
      </c>
    </row>
    <row r="27" spans="1:16" ht="12.75" customHeight="1" thickBot="1">
      <c r="A27" s="29" t="str">
        <f t="shared" si="0"/>
        <v>IBVS 5603 </v>
      </c>
      <c r="B27" s="6" t="str">
        <f t="shared" si="1"/>
        <v>I</v>
      </c>
      <c r="C27" s="29">
        <f t="shared" si="2"/>
        <v>53327.911599999999</v>
      </c>
      <c r="D27" s="43" t="str">
        <f t="shared" si="3"/>
        <v>vis</v>
      </c>
      <c r="E27" s="108">
        <f>VLOOKUP(C27,Active!C$21:E$973,3,FALSE)</f>
        <v>48078.160211038507</v>
      </c>
      <c r="F27" s="6" t="s">
        <v>146</v>
      </c>
      <c r="G27" s="43" t="str">
        <f t="shared" si="4"/>
        <v>53327.9116</v>
      </c>
      <c r="H27" s="29">
        <f t="shared" si="5"/>
        <v>48078</v>
      </c>
      <c r="I27" s="109" t="s">
        <v>234</v>
      </c>
      <c r="J27" s="110" t="s">
        <v>235</v>
      </c>
      <c r="K27" s="109" t="s">
        <v>236</v>
      </c>
      <c r="L27" s="109" t="s">
        <v>237</v>
      </c>
      <c r="M27" s="110" t="s">
        <v>171</v>
      </c>
      <c r="N27" s="110" t="s">
        <v>172</v>
      </c>
      <c r="O27" s="111" t="s">
        <v>238</v>
      </c>
      <c r="P27" s="112" t="s">
        <v>239</v>
      </c>
    </row>
    <row r="28" spans="1:16" ht="12.75" customHeight="1" thickBot="1">
      <c r="A28" s="29" t="str">
        <f t="shared" si="0"/>
        <v>BAVM 173 </v>
      </c>
      <c r="B28" s="6" t="str">
        <f t="shared" si="1"/>
        <v>I</v>
      </c>
      <c r="C28" s="29">
        <f t="shared" si="2"/>
        <v>53387.413</v>
      </c>
      <c r="D28" s="43" t="str">
        <f t="shared" si="3"/>
        <v>vis</v>
      </c>
      <c r="E28" s="108">
        <f>VLOOKUP(C28,Active!C$21:E$973,3,FALSE)</f>
        <v>48202.159907774127</v>
      </c>
      <c r="F28" s="6" t="s">
        <v>146</v>
      </c>
      <c r="G28" s="43" t="str">
        <f t="shared" si="4"/>
        <v>53387.4130</v>
      </c>
      <c r="H28" s="29">
        <f t="shared" si="5"/>
        <v>48202</v>
      </c>
      <c r="I28" s="109" t="s">
        <v>240</v>
      </c>
      <c r="J28" s="110" t="s">
        <v>241</v>
      </c>
      <c r="K28" s="109" t="s">
        <v>242</v>
      </c>
      <c r="L28" s="109" t="s">
        <v>243</v>
      </c>
      <c r="M28" s="110" t="s">
        <v>171</v>
      </c>
      <c r="N28" s="110" t="s">
        <v>216</v>
      </c>
      <c r="O28" s="111" t="s">
        <v>217</v>
      </c>
      <c r="P28" s="112" t="s">
        <v>244</v>
      </c>
    </row>
    <row r="29" spans="1:16" ht="12.75" customHeight="1" thickBot="1">
      <c r="A29" s="29" t="str">
        <f t="shared" si="0"/>
        <v>BAVM 173 </v>
      </c>
      <c r="B29" s="6" t="str">
        <f t="shared" si="1"/>
        <v>II</v>
      </c>
      <c r="C29" s="29">
        <f t="shared" si="2"/>
        <v>53387.644699999997</v>
      </c>
      <c r="D29" s="43" t="str">
        <f t="shared" si="3"/>
        <v>vis</v>
      </c>
      <c r="E29" s="108">
        <f>VLOOKUP(C29,Active!C$21:E$973,3,FALSE)</f>
        <v>48202.642765820041</v>
      </c>
      <c r="F29" s="6" t="s">
        <v>146</v>
      </c>
      <c r="G29" s="43" t="str">
        <f t="shared" si="4"/>
        <v>53387.6447</v>
      </c>
      <c r="H29" s="29">
        <f t="shared" si="5"/>
        <v>48202.5</v>
      </c>
      <c r="I29" s="109" t="s">
        <v>245</v>
      </c>
      <c r="J29" s="110" t="s">
        <v>246</v>
      </c>
      <c r="K29" s="109" t="s">
        <v>247</v>
      </c>
      <c r="L29" s="109" t="s">
        <v>248</v>
      </c>
      <c r="M29" s="110" t="s">
        <v>171</v>
      </c>
      <c r="N29" s="110" t="s">
        <v>216</v>
      </c>
      <c r="O29" s="111" t="s">
        <v>217</v>
      </c>
      <c r="P29" s="112" t="s">
        <v>244</v>
      </c>
    </row>
    <row r="30" spans="1:16" ht="12.75" customHeight="1" thickBot="1">
      <c r="A30" s="29" t="str">
        <f t="shared" si="0"/>
        <v>IBVS 5741 </v>
      </c>
      <c r="B30" s="6" t="str">
        <f t="shared" si="1"/>
        <v>I</v>
      </c>
      <c r="C30" s="29">
        <f t="shared" si="2"/>
        <v>53611.505700000002</v>
      </c>
      <c r="D30" s="43" t="str">
        <f t="shared" si="3"/>
        <v>vis</v>
      </c>
      <c r="E30" s="108">
        <f>VLOOKUP(C30,Active!C$21:E$973,3,FALSE)</f>
        <v>48669.164496584919</v>
      </c>
      <c r="F30" s="6" t="s">
        <v>146</v>
      </c>
      <c r="G30" s="43" t="str">
        <f t="shared" si="4"/>
        <v>53611.5057</v>
      </c>
      <c r="H30" s="29">
        <f t="shared" si="5"/>
        <v>48669</v>
      </c>
      <c r="I30" s="109" t="s">
        <v>249</v>
      </c>
      <c r="J30" s="110" t="s">
        <v>250</v>
      </c>
      <c r="K30" s="109" t="s">
        <v>251</v>
      </c>
      <c r="L30" s="109" t="s">
        <v>252</v>
      </c>
      <c r="M30" s="110" t="s">
        <v>171</v>
      </c>
      <c r="N30" s="110" t="s">
        <v>172</v>
      </c>
      <c r="O30" s="111" t="s">
        <v>253</v>
      </c>
      <c r="P30" s="112" t="s">
        <v>254</v>
      </c>
    </row>
    <row r="31" spans="1:16" ht="12.75" customHeight="1" thickBot="1">
      <c r="A31" s="29" t="str">
        <f t="shared" si="0"/>
        <v>BAVM 178 </v>
      </c>
      <c r="B31" s="6" t="str">
        <f t="shared" si="1"/>
        <v>I</v>
      </c>
      <c r="C31" s="29">
        <f t="shared" si="2"/>
        <v>53633.576399999998</v>
      </c>
      <c r="D31" s="43" t="str">
        <f t="shared" si="3"/>
        <v>vis</v>
      </c>
      <c r="E31" s="108">
        <f>VLOOKUP(C31,Active!C$21:E$973,3,FALSE)</f>
        <v>48715.159382532853</v>
      </c>
      <c r="F31" s="6" t="s">
        <v>146</v>
      </c>
      <c r="G31" s="43" t="str">
        <f t="shared" si="4"/>
        <v>53633.5764</v>
      </c>
      <c r="H31" s="29">
        <f t="shared" si="5"/>
        <v>48715</v>
      </c>
      <c r="I31" s="109" t="s">
        <v>255</v>
      </c>
      <c r="J31" s="110" t="s">
        <v>256</v>
      </c>
      <c r="K31" s="109" t="s">
        <v>257</v>
      </c>
      <c r="L31" s="109" t="s">
        <v>258</v>
      </c>
      <c r="M31" s="110" t="s">
        <v>259</v>
      </c>
      <c r="N31" s="110" t="s">
        <v>260</v>
      </c>
      <c r="O31" s="111" t="s">
        <v>261</v>
      </c>
      <c r="P31" s="112" t="s">
        <v>262</v>
      </c>
    </row>
    <row r="32" spans="1:16" ht="12.75" customHeight="1" thickBot="1">
      <c r="A32" s="29" t="str">
        <f t="shared" si="0"/>
        <v>IBVS 5760 </v>
      </c>
      <c r="B32" s="6" t="str">
        <f t="shared" si="1"/>
        <v>II</v>
      </c>
      <c r="C32" s="29">
        <f t="shared" si="2"/>
        <v>53791.689400000003</v>
      </c>
      <c r="D32" s="43" t="str">
        <f t="shared" si="3"/>
        <v>vis</v>
      </c>
      <c r="E32" s="108">
        <f>VLOOKUP(C32,Active!C$21:E$973,3,FALSE)</f>
        <v>49044.663630331386</v>
      </c>
      <c r="F32" s="6" t="s">
        <v>146</v>
      </c>
      <c r="G32" s="43" t="str">
        <f t="shared" si="4"/>
        <v>53791.6894</v>
      </c>
      <c r="H32" s="29">
        <f t="shared" si="5"/>
        <v>49044.5</v>
      </c>
      <c r="I32" s="109" t="s">
        <v>263</v>
      </c>
      <c r="J32" s="110" t="s">
        <v>264</v>
      </c>
      <c r="K32" s="109" t="s">
        <v>265</v>
      </c>
      <c r="L32" s="109" t="s">
        <v>266</v>
      </c>
      <c r="M32" s="110" t="s">
        <v>259</v>
      </c>
      <c r="N32" s="110" t="s">
        <v>121</v>
      </c>
      <c r="O32" s="111" t="s">
        <v>267</v>
      </c>
      <c r="P32" s="112" t="s">
        <v>268</v>
      </c>
    </row>
    <row r="33" spans="1:16" ht="12.75" customHeight="1" thickBot="1">
      <c r="A33" s="29" t="str">
        <f t="shared" si="0"/>
        <v> AJ 137.3574 </v>
      </c>
      <c r="B33" s="6" t="str">
        <f t="shared" si="1"/>
        <v>I</v>
      </c>
      <c r="C33" s="29">
        <f t="shared" si="2"/>
        <v>54033.292200000004</v>
      </c>
      <c r="D33" s="43" t="str">
        <f t="shared" si="3"/>
        <v>vis</v>
      </c>
      <c r="E33" s="108">
        <f>VLOOKUP(C33,Active!C$21:E$973,3,FALSE)</f>
        <v>49548.158908265628</v>
      </c>
      <c r="F33" s="6" t="s">
        <v>146</v>
      </c>
      <c r="G33" s="43" t="str">
        <f t="shared" si="4"/>
        <v>54033.2922</v>
      </c>
      <c r="H33" s="29">
        <f t="shared" si="5"/>
        <v>49548</v>
      </c>
      <c r="I33" s="109" t="s">
        <v>269</v>
      </c>
      <c r="J33" s="110" t="s">
        <v>270</v>
      </c>
      <c r="K33" s="109" t="s">
        <v>271</v>
      </c>
      <c r="L33" s="109" t="s">
        <v>272</v>
      </c>
      <c r="M33" s="110" t="s">
        <v>259</v>
      </c>
      <c r="N33" s="110" t="s">
        <v>273</v>
      </c>
      <c r="O33" s="111" t="s">
        <v>274</v>
      </c>
      <c r="P33" s="111" t="s">
        <v>275</v>
      </c>
    </row>
    <row r="34" spans="1:16" ht="12.75" customHeight="1" thickBot="1">
      <c r="A34" s="29" t="str">
        <f t="shared" si="0"/>
        <v> AJ 137.3574 </v>
      </c>
      <c r="B34" s="6" t="str">
        <f t="shared" si="1"/>
        <v>II</v>
      </c>
      <c r="C34" s="29">
        <f t="shared" si="2"/>
        <v>54061.363899999997</v>
      </c>
      <c r="D34" s="43" t="str">
        <f t="shared" si="3"/>
        <v>vis</v>
      </c>
      <c r="E34" s="108">
        <f>VLOOKUP(C34,Active!C$21:E$973,3,FALSE)</f>
        <v>49606.659755083558</v>
      </c>
      <c r="F34" s="6" t="s">
        <v>146</v>
      </c>
      <c r="G34" s="43" t="str">
        <f t="shared" si="4"/>
        <v>54061.3639</v>
      </c>
      <c r="H34" s="29">
        <f t="shared" si="5"/>
        <v>49606.5</v>
      </c>
      <c r="I34" s="109" t="s">
        <v>276</v>
      </c>
      <c r="J34" s="110" t="s">
        <v>277</v>
      </c>
      <c r="K34" s="109" t="s">
        <v>278</v>
      </c>
      <c r="L34" s="109" t="s">
        <v>279</v>
      </c>
      <c r="M34" s="110" t="s">
        <v>259</v>
      </c>
      <c r="N34" s="110" t="s">
        <v>273</v>
      </c>
      <c r="O34" s="111" t="s">
        <v>274</v>
      </c>
      <c r="P34" s="111" t="s">
        <v>275</v>
      </c>
    </row>
    <row r="35" spans="1:16" ht="12.75" customHeight="1" thickBot="1">
      <c r="A35" s="29" t="str">
        <f t="shared" si="0"/>
        <v>BAVM 201 </v>
      </c>
      <c r="B35" s="6" t="str">
        <f t="shared" si="1"/>
        <v>I</v>
      </c>
      <c r="C35" s="29">
        <f t="shared" si="2"/>
        <v>54506.425799999997</v>
      </c>
      <c r="D35" s="43" t="str">
        <f t="shared" si="3"/>
        <v>vis</v>
      </c>
      <c r="E35" s="108">
        <f>VLOOKUP(C35,Active!C$21:E$973,3,FALSE)</f>
        <v>50534.159622793879</v>
      </c>
      <c r="F35" s="6" t="s">
        <v>146</v>
      </c>
      <c r="G35" s="43" t="str">
        <f t="shared" si="4"/>
        <v>54506.4258</v>
      </c>
      <c r="H35" s="29">
        <f t="shared" si="5"/>
        <v>50534</v>
      </c>
      <c r="I35" s="109" t="s">
        <v>280</v>
      </c>
      <c r="J35" s="110" t="s">
        <v>281</v>
      </c>
      <c r="K35" s="109" t="s">
        <v>282</v>
      </c>
      <c r="L35" s="109" t="s">
        <v>283</v>
      </c>
      <c r="M35" s="110" t="s">
        <v>259</v>
      </c>
      <c r="N35" s="110" t="s">
        <v>216</v>
      </c>
      <c r="O35" s="111" t="s">
        <v>217</v>
      </c>
      <c r="P35" s="112" t="s">
        <v>284</v>
      </c>
    </row>
    <row r="36" spans="1:16" ht="12.75" customHeight="1" thickBot="1">
      <c r="A36" s="29" t="str">
        <f t="shared" si="0"/>
        <v>IBVS 5871 </v>
      </c>
      <c r="B36" s="6" t="str">
        <f t="shared" si="1"/>
        <v>II</v>
      </c>
      <c r="C36" s="29">
        <f t="shared" si="2"/>
        <v>54787.853900000002</v>
      </c>
      <c r="D36" s="43" t="str">
        <f t="shared" si="3"/>
        <v>vis</v>
      </c>
      <c r="E36" s="108">
        <f>VLOOKUP(C36,Active!C$21:E$973,3,FALSE)</f>
        <v>51120.650008782817</v>
      </c>
      <c r="F36" s="6" t="s">
        <v>146</v>
      </c>
      <c r="G36" s="43" t="str">
        <f t="shared" si="4"/>
        <v>54787.8539</v>
      </c>
      <c r="H36" s="29">
        <f t="shared" si="5"/>
        <v>51120.5</v>
      </c>
      <c r="I36" s="109" t="s">
        <v>285</v>
      </c>
      <c r="J36" s="110" t="s">
        <v>286</v>
      </c>
      <c r="K36" s="109" t="s">
        <v>287</v>
      </c>
      <c r="L36" s="109" t="s">
        <v>288</v>
      </c>
      <c r="M36" s="110" t="s">
        <v>259</v>
      </c>
      <c r="N36" s="110" t="s">
        <v>146</v>
      </c>
      <c r="O36" s="111" t="s">
        <v>173</v>
      </c>
      <c r="P36" s="112" t="s">
        <v>289</v>
      </c>
    </row>
    <row r="37" spans="1:16" ht="12.75" customHeight="1" thickBot="1">
      <c r="A37" s="29" t="str">
        <f t="shared" si="0"/>
        <v>IBVS 5945 </v>
      </c>
      <c r="B37" s="6" t="str">
        <f t="shared" si="1"/>
        <v>II</v>
      </c>
      <c r="C37" s="29">
        <f t="shared" si="2"/>
        <v>55209.647799999999</v>
      </c>
      <c r="D37" s="43" t="str">
        <f t="shared" si="3"/>
        <v>vis</v>
      </c>
      <c r="E37" s="108">
        <f>VLOOKUP(C37,Active!C$21:E$973,3,FALSE)</f>
        <v>51999.659841911685</v>
      </c>
      <c r="F37" s="6" t="s">
        <v>146</v>
      </c>
      <c r="G37" s="43" t="str">
        <f t="shared" si="4"/>
        <v>55209.6478</v>
      </c>
      <c r="H37" s="29">
        <f t="shared" si="5"/>
        <v>51999.5</v>
      </c>
      <c r="I37" s="109" t="s">
        <v>290</v>
      </c>
      <c r="J37" s="110" t="s">
        <v>291</v>
      </c>
      <c r="K37" s="109" t="s">
        <v>292</v>
      </c>
      <c r="L37" s="109" t="s">
        <v>293</v>
      </c>
      <c r="M37" s="110" t="s">
        <v>259</v>
      </c>
      <c r="N37" s="110" t="s">
        <v>146</v>
      </c>
      <c r="O37" s="111" t="s">
        <v>173</v>
      </c>
      <c r="P37" s="112" t="s">
        <v>294</v>
      </c>
    </row>
    <row r="38" spans="1:16" ht="12.75" customHeight="1" thickBot="1">
      <c r="A38" s="29" t="str">
        <f t="shared" si="0"/>
        <v>IBVS 5960 </v>
      </c>
      <c r="B38" s="6" t="str">
        <f t="shared" si="1"/>
        <v>II</v>
      </c>
      <c r="C38" s="29">
        <f t="shared" si="2"/>
        <v>55500.914100000002</v>
      </c>
      <c r="D38" s="43" t="str">
        <f t="shared" si="3"/>
        <v>vis</v>
      </c>
      <c r="E38" s="108">
        <f>VLOOKUP(C38,Active!C$21:E$973,3,FALSE)</f>
        <v>52606.652834838009</v>
      </c>
      <c r="F38" s="6" t="s">
        <v>146</v>
      </c>
      <c r="G38" s="43" t="str">
        <f t="shared" si="4"/>
        <v>55500.9141</v>
      </c>
      <c r="H38" s="29">
        <f t="shared" si="5"/>
        <v>52606.5</v>
      </c>
      <c r="I38" s="109" t="s">
        <v>295</v>
      </c>
      <c r="J38" s="110" t="s">
        <v>296</v>
      </c>
      <c r="K38" s="109" t="s">
        <v>297</v>
      </c>
      <c r="L38" s="109" t="s">
        <v>298</v>
      </c>
      <c r="M38" s="110" t="s">
        <v>259</v>
      </c>
      <c r="N38" s="110" t="s">
        <v>146</v>
      </c>
      <c r="O38" s="111" t="s">
        <v>173</v>
      </c>
      <c r="P38" s="112" t="s">
        <v>299</v>
      </c>
    </row>
    <row r="39" spans="1:16" ht="12.75" customHeight="1" thickBot="1">
      <c r="A39" s="29" t="str">
        <f t="shared" si="0"/>
        <v>IBVS 6011 </v>
      </c>
      <c r="B39" s="6" t="str">
        <f t="shared" si="1"/>
        <v>II</v>
      </c>
      <c r="C39" s="29">
        <f t="shared" si="2"/>
        <v>55869.917200000004</v>
      </c>
      <c r="D39" s="43" t="str">
        <f t="shared" si="3"/>
        <v>vis</v>
      </c>
      <c r="E39" s="108">
        <f>VLOOKUP(C39,Active!C$21:E$973,3,FALSE)</f>
        <v>53375.647723941518</v>
      </c>
      <c r="F39" s="6" t="s">
        <v>146</v>
      </c>
      <c r="G39" s="43" t="str">
        <f t="shared" si="4"/>
        <v>55869.9172</v>
      </c>
      <c r="H39" s="29">
        <f t="shared" si="5"/>
        <v>53375.5</v>
      </c>
      <c r="I39" s="109" t="s">
        <v>300</v>
      </c>
      <c r="J39" s="110" t="s">
        <v>301</v>
      </c>
      <c r="K39" s="109" t="s">
        <v>302</v>
      </c>
      <c r="L39" s="109" t="s">
        <v>303</v>
      </c>
      <c r="M39" s="110" t="s">
        <v>259</v>
      </c>
      <c r="N39" s="110" t="s">
        <v>146</v>
      </c>
      <c r="O39" s="111" t="s">
        <v>173</v>
      </c>
      <c r="P39" s="112" t="s">
        <v>304</v>
      </c>
    </row>
    <row r="40" spans="1:16">
      <c r="B40" s="6"/>
      <c r="E40" s="108"/>
      <c r="F40" s="6"/>
    </row>
    <row r="41" spans="1:16">
      <c r="B41" s="6"/>
      <c r="E41" s="108"/>
      <c r="F41" s="6"/>
    </row>
    <row r="42" spans="1:16">
      <c r="B42" s="6"/>
      <c r="E42" s="108"/>
      <c r="F42" s="6"/>
    </row>
    <row r="43" spans="1:16">
      <c r="B43" s="6"/>
      <c r="E43" s="108"/>
      <c r="F43" s="6"/>
    </row>
    <row r="44" spans="1:16">
      <c r="B44" s="6"/>
      <c r="E44" s="108"/>
      <c r="F44" s="6"/>
    </row>
    <row r="45" spans="1:16">
      <c r="B45" s="6"/>
      <c r="E45" s="108"/>
      <c r="F45" s="6"/>
    </row>
    <row r="46" spans="1:16">
      <c r="B46" s="6"/>
      <c r="E46" s="108"/>
      <c r="F46" s="6"/>
    </row>
    <row r="47" spans="1:16">
      <c r="B47" s="6"/>
      <c r="F47" s="6"/>
    </row>
    <row r="48" spans="1:1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</sheetData>
  <phoneticPr fontId="7" type="noConversion"/>
  <hyperlinks>
    <hyperlink ref="P13" r:id="rId1" display="http://www.konkoly.hu/cgi-bin/IBVS?5263"/>
    <hyperlink ref="P14" r:id="rId2" display="http://www.konkoly.hu/cgi-bin/IBVS?5287"/>
    <hyperlink ref="P15" r:id="rId3" display="http://www.konkoly.hu/cgi-bin/IBVS?5287"/>
    <hyperlink ref="P16" r:id="rId4" display="http://www.konkoly.hu/cgi-bin/IBVS?5287"/>
    <hyperlink ref="P17" r:id="rId5" display="http://www.konkoly.hu/cgi-bin/IBVS?5583"/>
    <hyperlink ref="P18" r:id="rId6" display="http://www.konkoly.hu/cgi-bin/IBVS?5583"/>
    <hyperlink ref="P19" r:id="rId7" display="http://www.konkoly.hu/cgi-bin/IBVS?5399"/>
    <hyperlink ref="P20" r:id="rId8" display="http://www.konkoly.hu/cgi-bin/IBVS?5583"/>
    <hyperlink ref="P21" r:id="rId9" display="http://vsolj.cetus-net.org/no40.pdf"/>
    <hyperlink ref="P22" r:id="rId10" display="http://vsolj.cetus-net.org/no40.pdf"/>
    <hyperlink ref="P23" r:id="rId11" display="http://www.bav-astro.de/sfs/BAVM_link.php?BAVMnr=158"/>
    <hyperlink ref="P24" r:id="rId12" display="http://www.konkoly.hu/cgi-bin/IBVS?5645"/>
    <hyperlink ref="P25" r:id="rId13" display="http://www.konkoly.hu/cgi-bin/IBVS?5645"/>
    <hyperlink ref="P26" r:id="rId14" display="http://www.konkoly.hu/cgi-bin/IBVS?5653"/>
    <hyperlink ref="P27" r:id="rId15" display="http://www.konkoly.hu/cgi-bin/IBVS?5603"/>
    <hyperlink ref="P28" r:id="rId16" display="http://www.bav-astro.de/sfs/BAVM_link.php?BAVMnr=173"/>
    <hyperlink ref="P29" r:id="rId17" display="http://www.bav-astro.de/sfs/BAVM_link.php?BAVMnr=173"/>
    <hyperlink ref="P30" r:id="rId18" display="http://www.konkoly.hu/cgi-bin/IBVS?5741"/>
    <hyperlink ref="P31" r:id="rId19" display="http://www.bav-astro.de/sfs/BAVM_link.php?BAVMnr=178"/>
    <hyperlink ref="P32" r:id="rId20" display="http://www.konkoly.hu/cgi-bin/IBVS?5760"/>
    <hyperlink ref="P35" r:id="rId21" display="http://www.bav-astro.de/sfs/BAVM_link.php?BAVMnr=201"/>
    <hyperlink ref="P36" r:id="rId22" display="http://www.konkoly.hu/cgi-bin/IBVS?5871"/>
    <hyperlink ref="P37" r:id="rId23" display="http://www.konkoly.hu/cgi-bin/IBVS?5945"/>
    <hyperlink ref="P38" r:id="rId24" display="http://www.konkoly.hu/cgi-bin/IBVS?5960"/>
    <hyperlink ref="P39" r:id="rId25" display="http://www.konkoly.hu/cgi-bin/IBVS?6011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0"/>
  <sheetViews>
    <sheetView workbookViewId="0"/>
  </sheetViews>
  <sheetFormatPr defaultRowHeight="12.75"/>
  <sheetData>
    <row r="1" spans="1:19" ht="18">
      <c r="A1" s="53" t="s">
        <v>71</v>
      </c>
      <c r="B1" s="43"/>
      <c r="C1" s="43"/>
      <c r="D1" s="45" t="s">
        <v>72</v>
      </c>
      <c r="E1" s="43"/>
      <c r="F1" s="43"/>
      <c r="G1" s="43"/>
      <c r="H1" s="43"/>
      <c r="K1" s="54" t="s">
        <v>73</v>
      </c>
      <c r="L1" s="43" t="s">
        <v>74</v>
      </c>
      <c r="M1" s="43">
        <f ca="1">F18*H18-G18*G18</f>
        <v>146948.72561889142</v>
      </c>
      <c r="N1" s="43"/>
      <c r="O1" s="43"/>
      <c r="P1" s="43"/>
      <c r="Q1" s="43"/>
      <c r="R1" s="43">
        <v>1</v>
      </c>
      <c r="S1" s="43" t="s">
        <v>75</v>
      </c>
    </row>
    <row r="2" spans="1:19">
      <c r="A2" s="43"/>
      <c r="B2" s="43"/>
      <c r="C2" s="43"/>
      <c r="D2" s="43"/>
      <c r="E2" s="43"/>
      <c r="F2" s="43"/>
      <c r="G2" s="43"/>
      <c r="H2" s="43"/>
      <c r="K2" s="54" t="s">
        <v>76</v>
      </c>
      <c r="L2" s="43" t="s">
        <v>77</v>
      </c>
      <c r="M2" s="43">
        <f ca="1">+D18*H18-F18*G18</f>
        <v>108518.59818186355</v>
      </c>
      <c r="N2" s="43"/>
      <c r="O2" s="43"/>
      <c r="P2" s="43"/>
      <c r="Q2" s="43"/>
      <c r="R2" s="43">
        <v>2</v>
      </c>
      <c r="S2" s="43" t="s">
        <v>32</v>
      </c>
    </row>
    <row r="3" spans="1:19" ht="13.5" thickBot="1">
      <c r="A3" s="43" t="s">
        <v>78</v>
      </c>
      <c r="B3" s="43" t="s">
        <v>79</v>
      </c>
      <c r="C3" s="43"/>
      <c r="D3" s="43"/>
      <c r="E3" s="55" t="s">
        <v>80</v>
      </c>
      <c r="F3" s="55" t="s">
        <v>81</v>
      </c>
      <c r="G3" s="55" t="s">
        <v>82</v>
      </c>
      <c r="H3" s="55" t="s">
        <v>83</v>
      </c>
      <c r="K3" s="54" t="s">
        <v>84</v>
      </c>
      <c r="L3" s="43" t="s">
        <v>85</v>
      </c>
      <c r="M3" s="43">
        <f ca="1">+D18*G18-F18*F18</f>
        <v>16366.379793951812</v>
      </c>
      <c r="N3" s="43"/>
      <c r="O3" s="43"/>
      <c r="P3" s="43"/>
      <c r="Q3" s="43"/>
      <c r="R3" s="43">
        <v>3</v>
      </c>
      <c r="S3" s="43" t="s">
        <v>86</v>
      </c>
    </row>
    <row r="4" spans="1:19">
      <c r="A4" s="43" t="s">
        <v>87</v>
      </c>
      <c r="B4" s="43" t="s">
        <v>88</v>
      </c>
      <c r="C4" s="43"/>
      <c r="D4" s="56" t="s">
        <v>89</v>
      </c>
      <c r="E4" s="57">
        <f ca="1">(E18*M1-I18*M2+J18*M3)/M7</f>
        <v>-5.7986576837792897E-3</v>
      </c>
      <c r="F4" s="58">
        <f ca="1">+E7/M7*M18</f>
        <v>3.4244653878079774E-3</v>
      </c>
      <c r="G4" s="59">
        <f>+B18</f>
        <v>1</v>
      </c>
      <c r="H4" s="60">
        <f ca="1">ABS(F4/E4)</f>
        <v>0.5905617428301223</v>
      </c>
      <c r="K4" s="54" t="s">
        <v>90</v>
      </c>
      <c r="L4" s="43" t="s">
        <v>91</v>
      </c>
      <c r="M4" s="43">
        <f ca="1">+D17*H18-F18*F18</f>
        <v>290849.39431777113</v>
      </c>
      <c r="N4" s="43"/>
      <c r="O4" s="43"/>
      <c r="P4" s="43"/>
      <c r="Q4" s="43"/>
      <c r="R4" s="43">
        <v>4</v>
      </c>
      <c r="S4" s="43" t="s">
        <v>92</v>
      </c>
    </row>
    <row r="5" spans="1:19">
      <c r="A5" s="43" t="s">
        <v>93</v>
      </c>
      <c r="B5" s="61">
        <v>40323</v>
      </c>
      <c r="C5" s="43"/>
      <c r="D5" s="62" t="s">
        <v>94</v>
      </c>
      <c r="E5" s="63">
        <f ca="1">+(-E18*M2+I18*M4-J18*M5)/M7</f>
        <v>4.0126001919019827E-2</v>
      </c>
      <c r="F5" s="64">
        <f ca="1">N18*E7/M7</f>
        <v>4.8177465693977593E-3</v>
      </c>
      <c r="G5" s="65">
        <f>+B18/A18</f>
        <v>1E-4</v>
      </c>
      <c r="H5" s="60">
        <f ca="1">ABS(F5/E5)</f>
        <v>0.1200654522999994</v>
      </c>
      <c r="K5" s="54" t="s">
        <v>95</v>
      </c>
      <c r="L5" s="43" t="s">
        <v>96</v>
      </c>
      <c r="M5" s="43">
        <f ca="1">+D17*G18-D18*F18</f>
        <v>57082.236264371139</v>
      </c>
      <c r="N5" s="43"/>
      <c r="O5" s="43"/>
      <c r="P5" s="43"/>
      <c r="Q5" s="43"/>
      <c r="R5" s="43">
        <v>5</v>
      </c>
      <c r="S5" s="43" t="s">
        <v>97</v>
      </c>
    </row>
    <row r="6" spans="1:19" ht="13.5" thickBot="1">
      <c r="A6" s="43"/>
      <c r="B6" s="43"/>
      <c r="D6" s="66" t="s">
        <v>98</v>
      </c>
      <c r="E6" s="67">
        <f ca="1">+(E18*M3-I18*M5+J18*M6)/M7</f>
        <v>-4.7386489978397195E-3</v>
      </c>
      <c r="F6" s="68">
        <f ca="1">O18*E7/M7</f>
        <v>9.6145973605773127E-4</v>
      </c>
      <c r="G6" s="69">
        <f>+B18/A18^2</f>
        <v>1E-8</v>
      </c>
      <c r="H6" s="60">
        <f ca="1">ABS(F6/E6)</f>
        <v>0.20289743690576084</v>
      </c>
      <c r="K6" s="70" t="s">
        <v>99</v>
      </c>
      <c r="L6" s="71" t="s">
        <v>100</v>
      </c>
      <c r="M6" s="71">
        <f ca="1">+D17*F18-D18*D18</f>
        <v>11583.571008465002</v>
      </c>
      <c r="N6" s="43"/>
      <c r="O6" s="43"/>
      <c r="P6" s="43"/>
      <c r="Q6" s="43"/>
      <c r="R6" s="43">
        <v>6</v>
      </c>
      <c r="S6" s="43" t="s">
        <v>101</v>
      </c>
    </row>
    <row r="7" spans="1:19">
      <c r="B7" s="43"/>
      <c r="C7" s="43"/>
      <c r="D7" s="72" t="s">
        <v>102</v>
      </c>
      <c r="E7" s="73">
        <f ca="1">SQRT(L18/(D17-3))</f>
        <v>1.3160872837178011E-2</v>
      </c>
      <c r="F7" s="43"/>
      <c r="G7" s="74">
        <f>+B22</f>
        <v>-2.1190923049289268E-2</v>
      </c>
      <c r="H7" s="43"/>
      <c r="K7" s="54" t="s">
        <v>103</v>
      </c>
      <c r="L7" s="75" t="s">
        <v>104</v>
      </c>
      <c r="M7" s="43">
        <f ca="1">+D17*M1-D18*M2+F18*M3</f>
        <v>2170449.3119108528</v>
      </c>
      <c r="N7" s="43"/>
      <c r="O7" s="43"/>
      <c r="P7" s="43"/>
      <c r="Q7" s="43"/>
      <c r="R7" s="43">
        <v>7</v>
      </c>
      <c r="S7" s="43" t="s">
        <v>105</v>
      </c>
    </row>
    <row r="8" spans="1:19">
      <c r="B8" s="43"/>
      <c r="C8" s="43"/>
      <c r="D8" s="72" t="s">
        <v>106</v>
      </c>
      <c r="E8" s="43"/>
      <c r="F8" s="76">
        <f ca="1">CORREL(INDIRECT(E12):INDIRECT(E13),INDIRECT(K12):INDIRECT(K13))</f>
        <v>0.94404671407644491</v>
      </c>
      <c r="G8" s="73"/>
      <c r="H8" s="43"/>
      <c r="I8" s="74"/>
      <c r="J8" s="43"/>
      <c r="K8" s="43"/>
      <c r="L8" s="75"/>
      <c r="M8" s="43"/>
      <c r="N8" s="43"/>
      <c r="O8" s="43"/>
      <c r="P8" s="43"/>
      <c r="Q8" s="43"/>
      <c r="R8" s="43">
        <v>8</v>
      </c>
      <c r="S8" s="43" t="s">
        <v>107</v>
      </c>
    </row>
    <row r="9" spans="1:19">
      <c r="A9" s="43"/>
      <c r="B9" s="43"/>
      <c r="C9" s="43"/>
      <c r="D9" s="43"/>
      <c r="E9" s="77">
        <f ca="1">E6*G6</f>
        <v>-4.7386489978397196E-11</v>
      </c>
      <c r="F9" s="78">
        <f ca="1">H6</f>
        <v>0.20289743690576084</v>
      </c>
      <c r="G9" s="79">
        <f ca="1">F8</f>
        <v>0.94404671407644491</v>
      </c>
      <c r="I9" s="74"/>
      <c r="J9" s="43"/>
      <c r="K9" s="43"/>
      <c r="L9" s="75"/>
      <c r="M9" s="43"/>
      <c r="N9" s="43"/>
      <c r="O9" s="43"/>
      <c r="P9" s="43"/>
      <c r="Q9" s="43"/>
      <c r="R9" s="43">
        <v>9</v>
      </c>
      <c r="S9" s="43" t="s">
        <v>37</v>
      </c>
    </row>
    <row r="10" spans="1:19">
      <c r="A10" s="80"/>
      <c r="B10" s="80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>
        <v>10</v>
      </c>
      <c r="S10" s="43" t="s">
        <v>108</v>
      </c>
    </row>
    <row r="11" spans="1:19">
      <c r="A11" s="80"/>
      <c r="B11" s="80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>
        <v>11</v>
      </c>
      <c r="S11" s="43" t="s">
        <v>109</v>
      </c>
    </row>
    <row r="12" spans="1:19">
      <c r="A12" s="81">
        <v>21</v>
      </c>
      <c r="B12" s="43" t="s">
        <v>110</v>
      </c>
      <c r="C12" s="82">
        <v>21</v>
      </c>
      <c r="D12" s="6" t="str">
        <f>D$15&amp;$C12</f>
        <v>D21</v>
      </c>
      <c r="E12" s="6" t="str">
        <f t="shared" ref="E12:O12" si="0">E15&amp;$C12</f>
        <v>E21</v>
      </c>
      <c r="F12" s="6" t="str">
        <f t="shared" si="0"/>
        <v>F21</v>
      </c>
      <c r="G12" s="6" t="str">
        <f t="shared" si="0"/>
        <v>G21</v>
      </c>
      <c r="H12" s="6" t="str">
        <f t="shared" si="0"/>
        <v>H21</v>
      </c>
      <c r="I12" s="6" t="str">
        <f t="shared" si="0"/>
        <v>I21</v>
      </c>
      <c r="J12" s="6" t="str">
        <f t="shared" si="0"/>
        <v>J21</v>
      </c>
      <c r="K12" s="6" t="str">
        <f t="shared" si="0"/>
        <v>K21</v>
      </c>
      <c r="L12" s="6" t="str">
        <f t="shared" si="0"/>
        <v>L21</v>
      </c>
      <c r="M12" s="6" t="str">
        <f t="shared" si="0"/>
        <v>M21</v>
      </c>
      <c r="N12" s="6" t="str">
        <f t="shared" si="0"/>
        <v>N21</v>
      </c>
      <c r="O12" s="6" t="str">
        <f t="shared" si="0"/>
        <v>O21</v>
      </c>
      <c r="P12" s="43"/>
      <c r="Q12" s="43"/>
      <c r="R12" s="43">
        <v>12</v>
      </c>
      <c r="S12" s="43" t="s">
        <v>111</v>
      </c>
    </row>
    <row r="13" spans="1:19">
      <c r="A13" s="81">
        <f>20+COUNT(A21:A1447)</f>
        <v>71</v>
      </c>
      <c r="B13" s="43" t="s">
        <v>112</v>
      </c>
      <c r="C13" s="82">
        <f>A13</f>
        <v>71</v>
      </c>
      <c r="D13" s="6" t="str">
        <f>D$15&amp;$C13</f>
        <v>D71</v>
      </c>
      <c r="E13" s="6" t="str">
        <f t="shared" ref="E13:O13" si="1">E$15&amp;$C13</f>
        <v>E71</v>
      </c>
      <c r="F13" s="6" t="str">
        <f t="shared" si="1"/>
        <v>F71</v>
      </c>
      <c r="G13" s="6" t="str">
        <f t="shared" si="1"/>
        <v>G71</v>
      </c>
      <c r="H13" s="6" t="str">
        <f t="shared" si="1"/>
        <v>H71</v>
      </c>
      <c r="I13" s="6" t="str">
        <f t="shared" si="1"/>
        <v>I71</v>
      </c>
      <c r="J13" s="6" t="str">
        <f t="shared" si="1"/>
        <v>J71</v>
      </c>
      <c r="K13" s="6" t="str">
        <f t="shared" si="1"/>
        <v>K71</v>
      </c>
      <c r="L13" s="6" t="str">
        <f t="shared" si="1"/>
        <v>L71</v>
      </c>
      <c r="M13" s="6" t="str">
        <f t="shared" si="1"/>
        <v>M71</v>
      </c>
      <c r="N13" s="6" t="str">
        <f t="shared" si="1"/>
        <v>N71</v>
      </c>
      <c r="O13" s="6" t="str">
        <f t="shared" si="1"/>
        <v>O71</v>
      </c>
      <c r="P13" s="43"/>
      <c r="Q13" s="43"/>
      <c r="R13" s="43">
        <v>13</v>
      </c>
      <c r="S13" s="43" t="s">
        <v>113</v>
      </c>
    </row>
    <row r="14" spans="1:19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75"/>
      <c r="N14" s="43"/>
      <c r="O14" s="43"/>
      <c r="P14" s="43"/>
      <c r="Q14" s="43"/>
      <c r="R14" s="43">
        <v>14</v>
      </c>
      <c r="S14" s="43" t="s">
        <v>114</v>
      </c>
    </row>
    <row r="15" spans="1:19">
      <c r="A15" s="6"/>
      <c r="B15" s="43"/>
      <c r="C15" s="43"/>
      <c r="D15" s="6" t="str">
        <f t="shared" ref="D15:O15" si="2">VLOOKUP(D16,$R1:$S26,2,FALSE)</f>
        <v>D</v>
      </c>
      <c r="E15" s="6" t="str">
        <f t="shared" si="2"/>
        <v>E</v>
      </c>
      <c r="F15" s="6" t="str">
        <f t="shared" si="2"/>
        <v>F</v>
      </c>
      <c r="G15" s="6" t="str">
        <f t="shared" si="2"/>
        <v>G</v>
      </c>
      <c r="H15" s="6" t="str">
        <f t="shared" si="2"/>
        <v>H</v>
      </c>
      <c r="I15" s="6" t="str">
        <f t="shared" si="2"/>
        <v>I</v>
      </c>
      <c r="J15" s="6" t="str">
        <f t="shared" si="2"/>
        <v>J</v>
      </c>
      <c r="K15" s="6" t="str">
        <f t="shared" si="2"/>
        <v>K</v>
      </c>
      <c r="L15" s="6" t="str">
        <f t="shared" si="2"/>
        <v>L</v>
      </c>
      <c r="M15" s="6" t="str">
        <f t="shared" si="2"/>
        <v>M</v>
      </c>
      <c r="N15" s="6" t="str">
        <f t="shared" si="2"/>
        <v>N</v>
      </c>
      <c r="O15" s="6" t="str">
        <f t="shared" si="2"/>
        <v>O</v>
      </c>
      <c r="P15" s="43"/>
      <c r="Q15" s="43"/>
      <c r="R15" s="43">
        <v>15</v>
      </c>
      <c r="S15" s="43" t="s">
        <v>115</v>
      </c>
    </row>
    <row r="16" spans="1:19">
      <c r="A16" s="6"/>
      <c r="B16" s="80"/>
      <c r="C16" s="43"/>
      <c r="D16" s="6">
        <f>COLUMN()</f>
        <v>4</v>
      </c>
      <c r="E16" s="6">
        <f>COLUMN()</f>
        <v>5</v>
      </c>
      <c r="F16" s="6">
        <f>COLUMN()</f>
        <v>6</v>
      </c>
      <c r="G16" s="6">
        <f>COLUMN()</f>
        <v>7</v>
      </c>
      <c r="H16" s="6">
        <f>COLUMN()</f>
        <v>8</v>
      </c>
      <c r="I16" s="6">
        <f>COLUMN()</f>
        <v>9</v>
      </c>
      <c r="J16" s="6">
        <f>COLUMN()</f>
        <v>10</v>
      </c>
      <c r="K16" s="6">
        <f>COLUMN()</f>
        <v>11</v>
      </c>
      <c r="L16" s="6">
        <f>COLUMN()</f>
        <v>12</v>
      </c>
      <c r="M16" s="6">
        <f>COLUMN()</f>
        <v>13</v>
      </c>
      <c r="N16" s="6">
        <f>COLUMN()</f>
        <v>14</v>
      </c>
      <c r="O16" s="6">
        <f>COLUMN()</f>
        <v>15</v>
      </c>
      <c r="P16" s="43"/>
      <c r="Q16" s="43"/>
      <c r="R16" s="43">
        <v>16</v>
      </c>
      <c r="S16" s="43" t="s">
        <v>116</v>
      </c>
    </row>
    <row r="17" spans="1:19">
      <c r="A17" s="45" t="s">
        <v>117</v>
      </c>
      <c r="B17" s="43"/>
      <c r="C17" s="43" t="s">
        <v>118</v>
      </c>
      <c r="D17" s="43">
        <f>C13-C12+1</f>
        <v>51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>
        <v>17</v>
      </c>
      <c r="S17" s="43" t="s">
        <v>119</v>
      </c>
    </row>
    <row r="18" spans="1:19">
      <c r="A18" s="83">
        <v>10000</v>
      </c>
      <c r="B18" s="83">
        <v>1</v>
      </c>
      <c r="C18" s="43" t="s">
        <v>120</v>
      </c>
      <c r="D18" s="43">
        <f ca="1">SUM(INDIRECT(D12):INDIRECT(D13))</f>
        <v>148.72650000000002</v>
      </c>
      <c r="E18" s="43">
        <f ca="1">SUM(INDIRECT(E12):INDIRECT(E13))</f>
        <v>2.5405513432415319</v>
      </c>
      <c r="F18" s="43">
        <f ca="1">SUM(INDIRECT(F12):INDIRECT(F13))</f>
        <v>660.84593746500013</v>
      </c>
      <c r="G18" s="43">
        <f ca="1">SUM(INDIRECT(G12):INDIRECT(G13))</f>
        <v>3046.4223447599898</v>
      </c>
      <c r="H18" s="43">
        <f ca="1">SUM(INDIRECT(H12):INDIRECT(H13))</f>
        <v>14266.014654544431</v>
      </c>
      <c r="I18" s="43">
        <f ca="1">SUM(INDIRECT(I12):INDIRECT(I13))</f>
        <v>11.21876510189764</v>
      </c>
      <c r="J18" s="43">
        <f ca="1">SUM(INDIRECT(J12):INDIRECT(J13))</f>
        <v>50.807093432987735</v>
      </c>
      <c r="K18" s="43"/>
      <c r="L18" s="43">
        <f ca="1">SUM(INDIRECT(L12):INDIRECT(L13))</f>
        <v>8.3140115441457593E-3</v>
      </c>
      <c r="M18" s="43">
        <f ca="1">SQRT(SUM(INDIRECT(M12):INDIRECT(M13)))</f>
        <v>564751.94590696157</v>
      </c>
      <c r="N18" s="43">
        <f ca="1">SQRT(SUM(INDIRECT(N12):INDIRECT(N13)))</f>
        <v>794527.44934753014</v>
      </c>
      <c r="O18" s="43">
        <f ca="1">SQRT(SUM(INDIRECT(O12):INDIRECT(O13)))</f>
        <v>158560.88333757885</v>
      </c>
      <c r="P18" s="43"/>
      <c r="Q18" s="43"/>
      <c r="R18" s="43">
        <v>18</v>
      </c>
      <c r="S18" s="43" t="s">
        <v>121</v>
      </c>
    </row>
    <row r="19" spans="1:19">
      <c r="A19" s="84" t="s">
        <v>122</v>
      </c>
      <c r="B19" s="43"/>
      <c r="C19" s="43"/>
      <c r="D19" s="85" t="s">
        <v>123</v>
      </c>
      <c r="E19" s="85" t="s">
        <v>124</v>
      </c>
      <c r="F19" s="85" t="s">
        <v>125</v>
      </c>
      <c r="G19" s="85" t="s">
        <v>126</v>
      </c>
      <c r="H19" s="85" t="s">
        <v>127</v>
      </c>
      <c r="I19" s="85" t="s">
        <v>128</v>
      </c>
      <c r="J19" s="85" t="s">
        <v>129</v>
      </c>
      <c r="K19" s="86"/>
      <c r="L19" s="86"/>
      <c r="M19" s="86"/>
      <c r="N19" s="86"/>
      <c r="O19" s="86"/>
      <c r="P19" s="43"/>
      <c r="Q19" s="43"/>
      <c r="R19" s="43">
        <v>19</v>
      </c>
      <c r="S19" s="43" t="s">
        <v>130</v>
      </c>
    </row>
    <row r="20" spans="1:19" ht="15" thickBot="1">
      <c r="A20" s="9" t="s">
        <v>131</v>
      </c>
      <c r="B20" s="9" t="s">
        <v>132</v>
      </c>
      <c r="C20" s="43"/>
      <c r="D20" s="9" t="s">
        <v>131</v>
      </c>
      <c r="E20" s="9" t="s">
        <v>132</v>
      </c>
      <c r="F20" s="9" t="s">
        <v>133</v>
      </c>
      <c r="G20" s="9" t="s">
        <v>134</v>
      </c>
      <c r="H20" s="9" t="s">
        <v>135</v>
      </c>
      <c r="I20" s="87" t="s">
        <v>136</v>
      </c>
      <c r="J20" s="9" t="s">
        <v>137</v>
      </c>
      <c r="K20" s="88" t="s">
        <v>138</v>
      </c>
      <c r="L20" s="87" t="s">
        <v>139</v>
      </c>
      <c r="M20" s="87" t="s">
        <v>140</v>
      </c>
      <c r="N20" s="87" t="s">
        <v>141</v>
      </c>
      <c r="O20" s="87" t="s">
        <v>142</v>
      </c>
      <c r="P20" s="89" t="s">
        <v>143</v>
      </c>
      <c r="Q20" s="43"/>
      <c r="R20" s="43">
        <v>20</v>
      </c>
      <c r="S20" s="43" t="s">
        <v>144</v>
      </c>
    </row>
    <row r="21" spans="1:19">
      <c r="A21" s="90">
        <v>-3874</v>
      </c>
      <c r="B21" s="90">
        <v>-3.0553618285921402E-2</v>
      </c>
      <c r="C21" s="43"/>
      <c r="D21" s="91">
        <f t="shared" ref="D21:E51" si="3">A21/A$18</f>
        <v>-0.38740000000000002</v>
      </c>
      <c r="E21" s="91">
        <f t="shared" si="3"/>
        <v>-3.0553618285921402E-2</v>
      </c>
      <c r="F21" s="44">
        <f>D21*D21</f>
        <v>0.15007876000000001</v>
      </c>
      <c r="G21" s="44">
        <f>D21*F21</f>
        <v>-5.8140511624000003E-2</v>
      </c>
      <c r="H21" s="44">
        <f>F21*F21</f>
        <v>2.2523634203137601E-2</v>
      </c>
      <c r="I21" s="44">
        <f>E21*D21</f>
        <v>1.1836471723965953E-2</v>
      </c>
      <c r="J21" s="44">
        <f>I21*D21</f>
        <v>-4.5854491458644101E-3</v>
      </c>
      <c r="K21" s="44">
        <f t="shared" ref="K21:K84" ca="1" si="4">+E$4+E$5*D21+E$6*D21^2</f>
        <v>-2.2054641392878601E-2</v>
      </c>
      <c r="L21" s="44">
        <f ca="1">+(K21-E21)^2</f>
        <v>7.2232608228475461E-5</v>
      </c>
      <c r="M21" s="44">
        <f t="shared" ref="M21:M82" ca="1" si="5">(M$1-M$2*D21+M$3*F21)^2</f>
        <v>36651217331.295692</v>
      </c>
      <c r="N21" s="44">
        <f t="shared" ref="N21:N82" ca="1" si="6">(-M$2+M$4*D21-M$5*F21)^2</f>
        <v>52789880365.03186</v>
      </c>
      <c r="O21" s="44">
        <f t="shared" ref="O21:O82" ca="1" si="7">+(M$3-D21*M$5+F21*M$6)^2</f>
        <v>1617526623.8615108</v>
      </c>
      <c r="P21" s="43">
        <f ca="1">+E21-K21</f>
        <v>-8.4989768930428013E-3</v>
      </c>
      <c r="Q21" s="43"/>
      <c r="R21" s="43">
        <v>21</v>
      </c>
      <c r="S21" s="43" t="s">
        <v>145</v>
      </c>
    </row>
    <row r="22" spans="1:19">
      <c r="A22" s="90">
        <v>-2138</v>
      </c>
      <c r="B22" s="90">
        <v>-2.1190923049289268E-2</v>
      </c>
      <c r="C22" s="43"/>
      <c r="D22" s="91">
        <f t="shared" si="3"/>
        <v>-0.21379999999999999</v>
      </c>
      <c r="E22" s="91">
        <f t="shared" si="3"/>
        <v>-2.1190923049289268E-2</v>
      </c>
      <c r="F22" s="44">
        <f t="shared" ref="F22:F83" si="8">D22*D22</f>
        <v>4.5710439999999998E-2</v>
      </c>
      <c r="G22" s="44">
        <f t="shared" ref="G22:G83" si="9">D22*F22</f>
        <v>-9.7728920719999997E-3</v>
      </c>
      <c r="H22" s="44">
        <f t="shared" ref="H22:H83" si="10">F22*F22</f>
        <v>2.0894443249935999E-3</v>
      </c>
      <c r="I22" s="44">
        <f t="shared" ref="I22:I83" si="11">E22*D22</f>
        <v>4.5306193479380452E-3</v>
      </c>
      <c r="J22" s="44">
        <f t="shared" ref="J22:J83" si="12">I22*D22</f>
        <v>-9.68646416589154E-4</v>
      </c>
      <c r="K22" s="44">
        <f t="shared" ca="1" si="4"/>
        <v>-1.4594202624762539E-2</v>
      </c>
      <c r="L22" s="44">
        <f t="shared" ref="L22:L83" ca="1" si="13">+(K22-E22)^2</f>
        <v>4.3516720359368098E-5</v>
      </c>
      <c r="M22" s="44">
        <f t="shared" ca="1" si="5"/>
        <v>29206166165.744633</v>
      </c>
      <c r="N22" s="44">
        <f t="shared" ca="1" si="6"/>
        <v>30036859679.560505</v>
      </c>
      <c r="O22" s="44">
        <f t="shared" ca="1" si="7"/>
        <v>846813028.43054354</v>
      </c>
      <c r="P22" s="43">
        <f t="shared" ref="P22:P83" ca="1" si="14">+E22-K22</f>
        <v>-6.5967204245267284E-3</v>
      </c>
      <c r="Q22" s="43"/>
      <c r="R22" s="43">
        <v>22</v>
      </c>
      <c r="S22" s="43" t="s">
        <v>146</v>
      </c>
    </row>
    <row r="23" spans="1:19">
      <c r="A23" s="90">
        <v>-2101</v>
      </c>
      <c r="B23" s="90">
        <v>-1.7684344868030166E-2</v>
      </c>
      <c r="C23" s="43"/>
      <c r="D23" s="91">
        <f t="shared" si="3"/>
        <v>-0.21010000000000001</v>
      </c>
      <c r="E23" s="91">
        <f t="shared" si="3"/>
        <v>-1.7684344868030166E-2</v>
      </c>
      <c r="F23" s="44">
        <f t="shared" si="8"/>
        <v>4.4142010000000002E-2</v>
      </c>
      <c r="G23" s="44">
        <f t="shared" si="9"/>
        <v>-9.2742363010000009E-3</v>
      </c>
      <c r="H23" s="44">
        <f t="shared" si="10"/>
        <v>1.9485170468401002E-3</v>
      </c>
      <c r="I23" s="44">
        <f t="shared" si="11"/>
        <v>3.7154808567731383E-3</v>
      </c>
      <c r="J23" s="44">
        <f t="shared" si="12"/>
        <v>-7.806225280080364E-4</v>
      </c>
      <c r="K23" s="44">
        <f t="shared" ca="1" si="4"/>
        <v>-1.4438304178414487E-2</v>
      </c>
      <c r="L23" s="44">
        <f t="shared" ca="1" si="13"/>
        <v>1.0536780158640634E-5</v>
      </c>
      <c r="M23" s="44">
        <f t="shared" ca="1" si="5"/>
        <v>29060337292.304745</v>
      </c>
      <c r="N23" s="44">
        <f t="shared" ca="1" si="6"/>
        <v>29634169768.754009</v>
      </c>
      <c r="O23" s="44">
        <f t="shared" ca="1" si="7"/>
        <v>833516148.67202473</v>
      </c>
      <c r="P23" s="43">
        <f t="shared" ca="1" si="14"/>
        <v>-3.2460406896156792E-3</v>
      </c>
      <c r="Q23" s="43"/>
      <c r="R23" s="43">
        <v>23</v>
      </c>
      <c r="S23" s="43" t="s">
        <v>147</v>
      </c>
    </row>
    <row r="24" spans="1:19">
      <c r="A24" s="90">
        <v>-2045</v>
      </c>
      <c r="B24" s="90">
        <v>-8.3500643777369987E-3</v>
      </c>
      <c r="C24" s="43"/>
      <c r="D24" s="91">
        <f t="shared" si="3"/>
        <v>-0.20449999999999999</v>
      </c>
      <c r="E24" s="91">
        <f t="shared" si="3"/>
        <v>-8.3500643777369987E-3</v>
      </c>
      <c r="F24" s="44">
        <f t="shared" si="8"/>
        <v>4.1820249999999996E-2</v>
      </c>
      <c r="G24" s="44">
        <f t="shared" si="9"/>
        <v>-8.5522411249999986E-3</v>
      </c>
      <c r="H24" s="44">
        <f t="shared" si="10"/>
        <v>1.7489333100624996E-3</v>
      </c>
      <c r="I24" s="44">
        <f t="shared" si="11"/>
        <v>1.7075881652472162E-3</v>
      </c>
      <c r="J24" s="44">
        <f t="shared" si="12"/>
        <v>-3.492017797930557E-4</v>
      </c>
      <c r="K24" s="44">
        <f t="shared" ca="1" si="4"/>
        <v>-1.4202596561970751E-2</v>
      </c>
      <c r="L24" s="44">
        <f t="shared" ca="1" si="13"/>
        <v>3.4252132967491892E-5</v>
      </c>
      <c r="M24" s="44">
        <f t="shared" ca="1" si="5"/>
        <v>28840607060.450645</v>
      </c>
      <c r="N24" s="44">
        <f t="shared" ca="1" si="6"/>
        <v>29030875356.37896</v>
      </c>
      <c r="O24" s="44">
        <f t="shared" ca="1" si="7"/>
        <v>813625703.90549517</v>
      </c>
      <c r="P24" s="43">
        <f t="shared" ca="1" si="14"/>
        <v>5.8525321842337521E-3</v>
      </c>
      <c r="Q24" s="43"/>
      <c r="R24" s="43">
        <v>24</v>
      </c>
      <c r="S24" s="43" t="s">
        <v>131</v>
      </c>
    </row>
    <row r="25" spans="1:19">
      <c r="A25" s="90">
        <v>-1584</v>
      </c>
      <c r="B25" s="90">
        <v>-2.8741076755977701E-2</v>
      </c>
      <c r="C25" s="43"/>
      <c r="D25" s="91">
        <f t="shared" si="3"/>
        <v>-0.15840000000000001</v>
      </c>
      <c r="E25" s="91">
        <f t="shared" si="3"/>
        <v>-2.8741076755977701E-2</v>
      </c>
      <c r="F25" s="44">
        <f t="shared" si="8"/>
        <v>2.5090560000000005E-2</v>
      </c>
      <c r="G25" s="44">
        <f t="shared" si="9"/>
        <v>-3.974344704000001E-3</v>
      </c>
      <c r="H25" s="44">
        <f t="shared" si="10"/>
        <v>6.2953620111360026E-4</v>
      </c>
      <c r="I25" s="44">
        <f t="shared" si="11"/>
        <v>4.5525865581468681E-3</v>
      </c>
      <c r="J25" s="44">
        <f t="shared" si="12"/>
        <v>-7.2112971081046391E-4</v>
      </c>
      <c r="K25" s="44">
        <f t="shared" ca="1" si="4"/>
        <v>-1.2273511744751268E-2</v>
      </c>
      <c r="L25" s="44">
        <f t="shared" ca="1" si="13"/>
        <v>2.7118069739896902E-4</v>
      </c>
      <c r="M25" s="44">
        <f t="shared" ca="1" si="5"/>
        <v>27076279017.454762</v>
      </c>
      <c r="N25" s="44">
        <f t="shared" ca="1" si="6"/>
        <v>24342667121.476582</v>
      </c>
      <c r="O25" s="44">
        <f t="shared" ca="1" si="7"/>
        <v>660430598.43943894</v>
      </c>
      <c r="P25" s="43">
        <f t="shared" ca="1" si="14"/>
        <v>-1.6467565011226433E-2</v>
      </c>
      <c r="Q25" s="43"/>
      <c r="R25" s="43">
        <v>25</v>
      </c>
      <c r="S25" s="43" t="s">
        <v>132</v>
      </c>
    </row>
    <row r="26" spans="1:19">
      <c r="A26" s="90">
        <v>-1517</v>
      </c>
      <c r="B26" s="90">
        <v>4.7230294541805051E-2</v>
      </c>
      <c r="C26" s="43"/>
      <c r="D26" s="91">
        <f t="shared" si="3"/>
        <v>-0.1517</v>
      </c>
      <c r="E26" s="91">
        <f t="shared" si="3"/>
        <v>4.7230294541805051E-2</v>
      </c>
      <c r="F26" s="44">
        <f t="shared" si="8"/>
        <v>2.3012890000000001E-2</v>
      </c>
      <c r="G26" s="44">
        <f t="shared" si="9"/>
        <v>-3.4910554130000004E-3</v>
      </c>
      <c r="H26" s="44">
        <f t="shared" si="10"/>
        <v>5.295931061521001E-4</v>
      </c>
      <c r="I26" s="44">
        <f t="shared" si="11"/>
        <v>-7.1648356819918263E-3</v>
      </c>
      <c r="J26" s="44">
        <f t="shared" si="12"/>
        <v>1.0869055729581601E-3</v>
      </c>
      <c r="K26" s="44">
        <f t="shared" ca="1" si="4"/>
        <v>-1.1994822183030494E-2</v>
      </c>
      <c r="L26" s="44">
        <f t="shared" ca="1" si="13"/>
        <v>3.5076144510703951E-3</v>
      </c>
      <c r="M26" s="44">
        <f t="shared" ca="1" si="5"/>
        <v>26826389267.837521</v>
      </c>
      <c r="N26" s="44">
        <f t="shared" ca="1" si="6"/>
        <v>23701858294.166389</v>
      </c>
      <c r="O26" s="44">
        <f t="shared" ca="1" si="7"/>
        <v>639701778.80540335</v>
      </c>
      <c r="P26" s="43">
        <f t="shared" ca="1" si="14"/>
        <v>5.9225116724835547E-2</v>
      </c>
      <c r="Q26" s="43"/>
      <c r="R26" s="43">
        <v>26</v>
      </c>
      <c r="S26" s="43" t="s">
        <v>148</v>
      </c>
    </row>
    <row r="27" spans="1:19">
      <c r="A27" s="90">
        <v>-1107</v>
      </c>
      <c r="B27" s="90">
        <v>-7.5086614378960803E-4</v>
      </c>
      <c r="C27" s="43"/>
      <c r="D27" s="91">
        <f t="shared" si="3"/>
        <v>-0.11070000000000001</v>
      </c>
      <c r="E27" s="91">
        <f t="shared" si="3"/>
        <v>-7.5086614378960803E-4</v>
      </c>
      <c r="F27" s="44">
        <f t="shared" si="8"/>
        <v>1.2254490000000002E-2</v>
      </c>
      <c r="G27" s="44">
        <f t="shared" si="9"/>
        <v>-1.3565720430000002E-3</v>
      </c>
      <c r="H27" s="44">
        <f t="shared" si="10"/>
        <v>1.5017252516010004E-4</v>
      </c>
      <c r="I27" s="44">
        <f t="shared" si="11"/>
        <v>8.3120882117509616E-5</v>
      </c>
      <c r="J27" s="44">
        <f t="shared" si="12"/>
        <v>-9.2014816504083157E-6</v>
      </c>
      <c r="K27" s="44">
        <f t="shared" ca="1" si="4"/>
        <v>-1.0298675822972322E-2</v>
      </c>
      <c r="L27" s="44">
        <f t="shared" ca="1" si="13"/>
        <v>9.1160669669895127E-5</v>
      </c>
      <c r="M27" s="44">
        <f t="shared" ca="1" si="5"/>
        <v>25332636491.912086</v>
      </c>
      <c r="N27" s="44">
        <f t="shared" ca="1" si="6"/>
        <v>19998241772.097694</v>
      </c>
      <c r="O27" s="44">
        <f t="shared" ca="1" si="7"/>
        <v>521087182.27305257</v>
      </c>
      <c r="P27" s="43">
        <f t="shared" ca="1" si="14"/>
        <v>9.5478096791827144E-3</v>
      </c>
      <c r="Q27" s="43"/>
      <c r="R27" s="43"/>
      <c r="S27" s="43"/>
    </row>
    <row r="28" spans="1:19">
      <c r="A28" s="90">
        <v>-388</v>
      </c>
      <c r="B28" s="90">
        <v>-5.7744657689909218E-2</v>
      </c>
      <c r="C28" s="43"/>
      <c r="D28" s="91">
        <f t="shared" si="3"/>
        <v>-3.8800000000000001E-2</v>
      </c>
      <c r="E28" s="91">
        <f t="shared" si="3"/>
        <v>-5.7744657689909218E-2</v>
      </c>
      <c r="F28" s="44">
        <f t="shared" si="8"/>
        <v>1.50544E-3</v>
      </c>
      <c r="G28" s="44">
        <f t="shared" si="9"/>
        <v>-5.8411072000000004E-5</v>
      </c>
      <c r="H28" s="44">
        <f t="shared" si="10"/>
        <v>2.2663495936E-6</v>
      </c>
      <c r="I28" s="44">
        <f t="shared" si="11"/>
        <v>2.2404927183684777E-3</v>
      </c>
      <c r="J28" s="44">
        <f t="shared" si="12"/>
        <v>-8.6931117472696933E-5</v>
      </c>
      <c r="K28" s="44">
        <f t="shared" ca="1" si="4"/>
        <v>-7.3626803099845674E-3</v>
      </c>
      <c r="L28" s="44">
        <f t="shared" ca="1" si="13"/>
        <v>2.538343644711239E-3</v>
      </c>
      <c r="M28" s="44">
        <f t="shared" ca="1" si="5"/>
        <v>22856567335.004604</v>
      </c>
      <c r="N28" s="44">
        <f t="shared" ca="1" si="6"/>
        <v>14373489467.934853</v>
      </c>
      <c r="O28" s="44">
        <f t="shared" ca="1" si="7"/>
        <v>345908254.21098995</v>
      </c>
      <c r="P28" s="43">
        <f t="shared" ca="1" si="14"/>
        <v>-5.0381977379924649E-2</v>
      </c>
      <c r="Q28" s="43"/>
      <c r="R28" s="43"/>
      <c r="S28" s="43"/>
    </row>
    <row r="29" spans="1:19">
      <c r="A29" s="90">
        <v>0</v>
      </c>
      <c r="B29" s="90"/>
      <c r="C29" s="43"/>
      <c r="D29" s="91">
        <f t="shared" si="3"/>
        <v>0</v>
      </c>
      <c r="E29" s="91">
        <f t="shared" si="3"/>
        <v>0</v>
      </c>
      <c r="F29" s="44">
        <f t="shared" si="8"/>
        <v>0</v>
      </c>
      <c r="G29" s="44">
        <f t="shared" si="9"/>
        <v>0</v>
      </c>
      <c r="H29" s="44">
        <f t="shared" si="10"/>
        <v>0</v>
      </c>
      <c r="I29" s="44">
        <f t="shared" si="11"/>
        <v>0</v>
      </c>
      <c r="J29" s="44">
        <f t="shared" si="12"/>
        <v>0</v>
      </c>
      <c r="K29" s="44">
        <f t="shared" ca="1" si="4"/>
        <v>-5.7986576837792897E-3</v>
      </c>
      <c r="L29" s="44">
        <f t="shared" ca="1" si="13"/>
        <v>3.3624430933652595E-5</v>
      </c>
      <c r="M29" s="44">
        <f t="shared" ca="1" si="5"/>
        <v>21593927961.016235</v>
      </c>
      <c r="N29" s="44">
        <f t="shared" ca="1" si="6"/>
        <v>11776286151.356758</v>
      </c>
      <c r="O29" s="44">
        <f t="shared" ca="1" si="7"/>
        <v>267858387.55987415</v>
      </c>
      <c r="P29" s="43">
        <f t="shared" ca="1" si="14"/>
        <v>5.7986576837792897E-3</v>
      </c>
      <c r="Q29" s="43"/>
      <c r="R29" s="43"/>
      <c r="S29" s="43"/>
    </row>
    <row r="30" spans="1:19">
      <c r="A30" s="90">
        <v>0</v>
      </c>
      <c r="B30" s="90">
        <v>3.0000000006111804E-3</v>
      </c>
      <c r="C30" s="43"/>
      <c r="D30" s="91">
        <f t="shared" si="3"/>
        <v>0</v>
      </c>
      <c r="E30" s="91">
        <f t="shared" si="3"/>
        <v>3.0000000006111804E-3</v>
      </c>
      <c r="F30" s="44">
        <f t="shared" si="8"/>
        <v>0</v>
      </c>
      <c r="G30" s="44">
        <f t="shared" si="9"/>
        <v>0</v>
      </c>
      <c r="H30" s="44">
        <f t="shared" si="10"/>
        <v>0</v>
      </c>
      <c r="I30" s="44">
        <f t="shared" si="11"/>
        <v>0</v>
      </c>
      <c r="J30" s="44">
        <f t="shared" si="12"/>
        <v>0</v>
      </c>
      <c r="K30" s="44">
        <f t="shared" ca="1" si="4"/>
        <v>-5.7986576837792897E-3</v>
      </c>
      <c r="L30" s="44">
        <f t="shared" ca="1" si="13"/>
        <v>7.7416377047083461E-5</v>
      </c>
      <c r="M30" s="44">
        <f t="shared" ca="1" si="5"/>
        <v>21593927961.016235</v>
      </c>
      <c r="N30" s="44">
        <f t="shared" ca="1" si="6"/>
        <v>11776286151.356758</v>
      </c>
      <c r="O30" s="44">
        <f t="shared" ca="1" si="7"/>
        <v>267858387.55987415</v>
      </c>
      <c r="P30" s="43">
        <f t="shared" ca="1" si="14"/>
        <v>8.7986576843904693E-3</v>
      </c>
      <c r="Q30" s="43"/>
      <c r="R30" s="43"/>
      <c r="S30" s="43"/>
    </row>
    <row r="31" spans="1:19">
      <c r="A31" s="90">
        <v>1848</v>
      </c>
      <c r="B31" s="90">
        <v>-1.4968743780627847E-2</v>
      </c>
      <c r="C31" s="43"/>
      <c r="D31" s="91">
        <f t="shared" si="3"/>
        <v>0.18479999999999999</v>
      </c>
      <c r="E31" s="91">
        <f t="shared" si="3"/>
        <v>-1.4968743780627847E-2</v>
      </c>
      <c r="F31" s="44">
        <f t="shared" si="8"/>
        <v>3.4151039999999994E-2</v>
      </c>
      <c r="G31" s="44">
        <f t="shared" si="9"/>
        <v>6.3111121919999982E-3</v>
      </c>
      <c r="H31" s="44">
        <f t="shared" si="10"/>
        <v>1.1662935330815996E-3</v>
      </c>
      <c r="I31" s="44">
        <f t="shared" si="11"/>
        <v>-2.7662238506600259E-3</v>
      </c>
      <c r="J31" s="44">
        <f t="shared" si="12"/>
        <v>-5.1119816760197281E-4</v>
      </c>
      <c r="K31" s="44">
        <f t="shared" ca="1" si="4"/>
        <v>1.4547976793843898E-3</v>
      </c>
      <c r="L31" s="44">
        <f t="shared" ca="1" si="13"/>
        <v>2.6973271408874084E-4</v>
      </c>
      <c r="M31" s="44">
        <f t="shared" ca="1" si="5"/>
        <v>16244373649.222946</v>
      </c>
      <c r="N31" s="44">
        <f t="shared" ca="1" si="6"/>
        <v>3217050388.5447488</v>
      </c>
      <c r="O31" s="44">
        <f t="shared" ca="1" si="7"/>
        <v>38603525.303317279</v>
      </c>
      <c r="P31" s="43">
        <f t="shared" ca="1" si="14"/>
        <v>-1.6423541460012236E-2</v>
      </c>
      <c r="Q31" s="43"/>
      <c r="R31" s="43"/>
      <c r="S31" s="43"/>
    </row>
    <row r="32" spans="1:19">
      <c r="A32" s="90">
        <v>1850</v>
      </c>
      <c r="B32" s="90">
        <v>1.5328909095842391E-2</v>
      </c>
      <c r="C32" s="43"/>
      <c r="D32" s="91">
        <f t="shared" si="3"/>
        <v>0.185</v>
      </c>
      <c r="E32" s="91">
        <f t="shared" si="3"/>
        <v>1.5328909095842391E-2</v>
      </c>
      <c r="F32" s="44">
        <f t="shared" si="8"/>
        <v>3.4224999999999998E-2</v>
      </c>
      <c r="G32" s="44">
        <f t="shared" si="9"/>
        <v>6.3316249999999996E-3</v>
      </c>
      <c r="H32" s="44">
        <f t="shared" si="10"/>
        <v>1.1713506249999999E-3</v>
      </c>
      <c r="I32" s="44">
        <f t="shared" si="11"/>
        <v>2.8358481827308424E-3</v>
      </c>
      <c r="J32" s="44">
        <f t="shared" si="12"/>
        <v>5.2463191380520578E-4</v>
      </c>
      <c r="K32" s="44">
        <f t="shared" ca="1" si="4"/>
        <v>1.4624724092883138E-3</v>
      </c>
      <c r="L32" s="44">
        <f t="shared" ca="1" si="13"/>
        <v>1.9227806638221281E-4</v>
      </c>
      <c r="M32" s="44">
        <f t="shared" ca="1" si="5"/>
        <v>16239150196.591177</v>
      </c>
      <c r="N32" s="44">
        <f t="shared" ca="1" si="6"/>
        <v>3210933531.8561087</v>
      </c>
      <c r="O32" s="44">
        <f t="shared" ca="1" si="7"/>
        <v>38472417.986782655</v>
      </c>
      <c r="P32" s="43">
        <f t="shared" ca="1" si="14"/>
        <v>1.3866436686554077E-2</v>
      </c>
      <c r="Q32" s="43"/>
      <c r="R32" s="43"/>
      <c r="S32" s="43"/>
    </row>
    <row r="33" spans="1:19">
      <c r="A33" s="90">
        <v>9363</v>
      </c>
      <c r="B33" s="90">
        <v>3.046193289628718E-2</v>
      </c>
      <c r="C33" s="43"/>
      <c r="D33" s="91">
        <f t="shared" si="3"/>
        <v>0.93630000000000002</v>
      </c>
      <c r="E33" s="91">
        <f t="shared" si="3"/>
        <v>3.046193289628718E-2</v>
      </c>
      <c r="F33" s="44">
        <f t="shared" si="8"/>
        <v>0.87665769000000004</v>
      </c>
      <c r="G33" s="44">
        <f t="shared" si="9"/>
        <v>0.82081459514700006</v>
      </c>
      <c r="H33" s="44">
        <f t="shared" si="10"/>
        <v>0.76852870543613616</v>
      </c>
      <c r="I33" s="44">
        <f t="shared" si="11"/>
        <v>2.8521507770793687E-2</v>
      </c>
      <c r="J33" s="44">
        <f t="shared" si="12"/>
        <v>2.6704687725794131E-2</v>
      </c>
      <c r="K33" s="44">
        <f t="shared" ca="1" si="4"/>
        <v>2.7617144828831992E-2</v>
      </c>
      <c r="L33" s="44">
        <f t="shared" ca="1" si="13"/>
        <v>8.0928191487354248E-6</v>
      </c>
      <c r="M33" s="44">
        <f t="shared" ca="1" si="5"/>
        <v>3562952787.2264781</v>
      </c>
      <c r="N33" s="44">
        <f t="shared" ca="1" si="6"/>
        <v>12941817292.666763</v>
      </c>
      <c r="O33" s="44">
        <f t="shared" ca="1" si="7"/>
        <v>724949777.87900531</v>
      </c>
      <c r="P33" s="43">
        <f t="shared" ca="1" si="14"/>
        <v>2.8447880674551881E-3</v>
      </c>
      <c r="Q33" s="43"/>
      <c r="R33" s="43"/>
      <c r="S33" s="43"/>
    </row>
    <row r="34" spans="1:19">
      <c r="A34" s="90">
        <v>11751</v>
      </c>
      <c r="B34" s="90">
        <v>3.6859465282759629E-2</v>
      </c>
      <c r="C34" s="43"/>
      <c r="D34" s="91">
        <f t="shared" si="3"/>
        <v>1.1751</v>
      </c>
      <c r="E34" s="91">
        <f t="shared" si="3"/>
        <v>3.6859465282759629E-2</v>
      </c>
      <c r="F34" s="44">
        <f t="shared" si="8"/>
        <v>1.3808600100000001</v>
      </c>
      <c r="G34" s="44">
        <f t="shared" si="9"/>
        <v>1.6226485977510001</v>
      </c>
      <c r="H34" s="44">
        <f t="shared" si="10"/>
        <v>1.9067743672172004</v>
      </c>
      <c r="I34" s="44">
        <f t="shared" si="11"/>
        <v>4.3313557653770839E-2</v>
      </c>
      <c r="J34" s="44">
        <f t="shared" si="12"/>
        <v>5.0897761598946115E-2</v>
      </c>
      <c r="K34" s="44">
        <f t="shared" ca="1" si="4"/>
        <v>3.4809996268717461E-2</v>
      </c>
      <c r="L34" s="44">
        <f t="shared" ca="1" si="13"/>
        <v>4.2003232395189783E-6</v>
      </c>
      <c r="M34" s="44">
        <f t="shared" ca="1" si="5"/>
        <v>1766369617.2059257</v>
      </c>
      <c r="N34" s="44">
        <f t="shared" ca="1" si="6"/>
        <v>23850461955.002922</v>
      </c>
      <c r="O34" s="44">
        <f t="shared" ca="1" si="7"/>
        <v>1205177470.1092758</v>
      </c>
      <c r="P34" s="43">
        <f t="shared" ca="1" si="14"/>
        <v>2.0494690140421684E-3</v>
      </c>
      <c r="Q34" s="43"/>
      <c r="R34" s="43"/>
      <c r="S34" s="43"/>
    </row>
    <row r="35" spans="1:19">
      <c r="A35" s="90">
        <v>12249</v>
      </c>
      <c r="B35" s="90">
        <v>3.8975031086010858E-2</v>
      </c>
      <c r="C35" s="43"/>
      <c r="D35" s="91">
        <f t="shared" si="3"/>
        <v>1.2249000000000001</v>
      </c>
      <c r="E35" s="91">
        <f t="shared" si="3"/>
        <v>3.8975031086010858E-2</v>
      </c>
      <c r="F35" s="44">
        <f t="shared" si="8"/>
        <v>1.5003800100000002</v>
      </c>
      <c r="G35" s="44">
        <f t="shared" si="9"/>
        <v>1.8378154742490005</v>
      </c>
      <c r="H35" s="44">
        <f t="shared" si="10"/>
        <v>2.2511401744076007</v>
      </c>
      <c r="I35" s="44">
        <f t="shared" si="11"/>
        <v>4.7740515577254707E-2</v>
      </c>
      <c r="J35" s="44">
        <f t="shared" si="12"/>
        <v>5.8477357530579296E-2</v>
      </c>
      <c r="K35" s="44">
        <f t="shared" ca="1" si="4"/>
        <v>3.6241907836062855E-2</v>
      </c>
      <c r="L35" s="44">
        <f t="shared" ca="1" si="13"/>
        <v>7.4699626994063386E-6</v>
      </c>
      <c r="M35" s="44">
        <f t="shared" ca="1" si="5"/>
        <v>1488422864.845273</v>
      </c>
      <c r="N35" s="44">
        <f t="shared" ca="1" si="6"/>
        <v>26275689859.738335</v>
      </c>
      <c r="O35" s="44">
        <f t="shared" ca="1" si="7"/>
        <v>1308550536.2773874</v>
      </c>
      <c r="P35" s="43">
        <f t="shared" ca="1" si="14"/>
        <v>2.7331232499480038E-3</v>
      </c>
      <c r="Q35" s="43"/>
      <c r="R35" s="43"/>
      <c r="S35" s="43"/>
    </row>
    <row r="36" spans="1:19">
      <c r="A36" s="90">
        <v>12310</v>
      </c>
      <c r="B36" s="90">
        <v>3.9053443761076778E-2</v>
      </c>
      <c r="C36" s="43"/>
      <c r="D36" s="91">
        <f t="shared" si="3"/>
        <v>1.2310000000000001</v>
      </c>
      <c r="E36" s="91">
        <f t="shared" si="3"/>
        <v>3.9053443761076778E-2</v>
      </c>
      <c r="F36" s="44">
        <f t="shared" si="8"/>
        <v>1.5153610000000002</v>
      </c>
      <c r="G36" s="44">
        <f t="shared" si="9"/>
        <v>1.8654093910000005</v>
      </c>
      <c r="H36" s="44">
        <f t="shared" si="10"/>
        <v>2.2963189603210004</v>
      </c>
      <c r="I36" s="44">
        <f t="shared" si="11"/>
        <v>4.8074789269885516E-2</v>
      </c>
      <c r="J36" s="44">
        <f t="shared" si="12"/>
        <v>5.9180065591229077E-2</v>
      </c>
      <c r="K36" s="44">
        <f t="shared" ca="1" si="4"/>
        <v>3.6415686794518724E-2</v>
      </c>
      <c r="L36" s="44">
        <f t="shared" ca="1" si="13"/>
        <v>6.957761814625546E-6</v>
      </c>
      <c r="M36" s="44">
        <f t="shared" ca="1" si="5"/>
        <v>1456437841.4979241</v>
      </c>
      <c r="N36" s="44">
        <f t="shared" ca="1" si="6"/>
        <v>26574480862.762432</v>
      </c>
      <c r="O36" s="44">
        <f t="shared" ca="1" si="7"/>
        <v>1321217908.6184261</v>
      </c>
      <c r="P36" s="43">
        <f t="shared" ca="1" si="14"/>
        <v>2.6377569665580539E-3</v>
      </c>
      <c r="Q36" s="43"/>
      <c r="R36" s="43"/>
      <c r="S36" s="43"/>
    </row>
    <row r="37" spans="1:19">
      <c r="A37" s="90">
        <v>12545</v>
      </c>
      <c r="B37" s="90">
        <v>3.9027656537655275E-2</v>
      </c>
      <c r="C37" s="43"/>
      <c r="D37" s="91">
        <f t="shared" si="3"/>
        <v>1.2544999999999999</v>
      </c>
      <c r="E37" s="91">
        <f t="shared" si="3"/>
        <v>3.9027656537655275E-2</v>
      </c>
      <c r="F37" s="44">
        <f t="shared" si="8"/>
        <v>1.5737702499999999</v>
      </c>
      <c r="G37" s="44">
        <f t="shared" si="9"/>
        <v>1.9742947786249998</v>
      </c>
      <c r="H37" s="44">
        <f t="shared" si="10"/>
        <v>2.4767527997850625</v>
      </c>
      <c r="I37" s="44">
        <f t="shared" si="11"/>
        <v>4.896019512648854E-2</v>
      </c>
      <c r="J37" s="44">
        <f t="shared" si="12"/>
        <v>6.1420564786179868E-2</v>
      </c>
      <c r="K37" s="44">
        <f t="shared" ca="1" si="4"/>
        <v>3.7081866905638618E-2</v>
      </c>
      <c r="L37" s="44">
        <f t="shared" ca="1" si="13"/>
        <v>3.7860972920635198E-6</v>
      </c>
      <c r="M37" s="44">
        <f t="shared" ca="1" si="5"/>
        <v>1337296574.9230711</v>
      </c>
      <c r="N37" s="44">
        <f t="shared" ca="1" si="6"/>
        <v>27728125015.127613</v>
      </c>
      <c r="O37" s="44">
        <f t="shared" ca="1" si="7"/>
        <v>1369992235.4035296</v>
      </c>
      <c r="P37" s="43">
        <f t="shared" ca="1" si="14"/>
        <v>1.9457896320166576E-3</v>
      </c>
      <c r="Q37" s="43"/>
      <c r="R37" s="43"/>
      <c r="S37" s="43"/>
    </row>
    <row r="38" spans="1:19">
      <c r="A38" s="90">
        <v>12981</v>
      </c>
      <c r="B38" s="90">
        <v>1.191598322475329E-2</v>
      </c>
      <c r="C38" s="43"/>
      <c r="D38" s="91">
        <f t="shared" si="3"/>
        <v>1.2981</v>
      </c>
      <c r="E38" s="91">
        <f t="shared" si="3"/>
        <v>1.191598322475329E-2</v>
      </c>
      <c r="F38" s="44">
        <f t="shared" si="8"/>
        <v>1.68506361</v>
      </c>
      <c r="G38" s="44">
        <f t="shared" si="9"/>
        <v>2.1873810721410001</v>
      </c>
      <c r="H38" s="44">
        <f t="shared" si="10"/>
        <v>2.8394393697462323</v>
      </c>
      <c r="I38" s="44">
        <f t="shared" si="11"/>
        <v>1.5468137824052246E-2</v>
      </c>
      <c r="J38" s="44">
        <f t="shared" si="12"/>
        <v>2.0079189709402222E-2</v>
      </c>
      <c r="K38" s="44">
        <f t="shared" ca="1" si="4"/>
        <v>3.8303980420477668E-2</v>
      </c>
      <c r="L38" s="44">
        <f t="shared" ca="1" si="13"/>
        <v>6.9632639600155765E-4</v>
      </c>
      <c r="M38" s="44">
        <f t="shared" ca="1" si="5"/>
        <v>1132936651.1499059</v>
      </c>
      <c r="N38" s="44">
        <f t="shared" ca="1" si="6"/>
        <v>29875671087.715218</v>
      </c>
      <c r="O38" s="44">
        <f t="shared" ca="1" si="7"/>
        <v>1460234677.4602613</v>
      </c>
      <c r="P38" s="43">
        <f t="shared" ca="1" si="14"/>
        <v>-2.6387997195724378E-2</v>
      </c>
      <c r="Q38" s="43"/>
      <c r="R38" s="43"/>
      <c r="S38" s="43"/>
    </row>
    <row r="39" spans="1:19">
      <c r="A39" s="90">
        <v>12985</v>
      </c>
      <c r="B39" s="90">
        <v>5.251128897361923E-2</v>
      </c>
      <c r="C39" s="43"/>
      <c r="D39" s="91">
        <f t="shared" si="3"/>
        <v>1.2985</v>
      </c>
      <c r="E39" s="91">
        <f t="shared" si="3"/>
        <v>5.251128897361923E-2</v>
      </c>
      <c r="F39" s="44">
        <f t="shared" si="8"/>
        <v>1.68610225</v>
      </c>
      <c r="G39" s="44">
        <f t="shared" si="9"/>
        <v>2.1894037716249999</v>
      </c>
      <c r="H39" s="44">
        <f t="shared" si="10"/>
        <v>2.8429407974550625</v>
      </c>
      <c r="I39" s="44">
        <f t="shared" si="11"/>
        <v>6.8185908732244574E-2</v>
      </c>
      <c r="J39" s="44">
        <f t="shared" si="12"/>
        <v>8.8539402488819585E-2</v>
      </c>
      <c r="K39" s="44">
        <f t="shared" ca="1" si="4"/>
        <v>3.8315109070850159E-2</v>
      </c>
      <c r="L39" s="44">
        <f t="shared" ca="1" si="13"/>
        <v>2.0153152383178447E-4</v>
      </c>
      <c r="M39" s="44">
        <f t="shared" ca="1" si="5"/>
        <v>1131159563.6537509</v>
      </c>
      <c r="N39" s="44">
        <f t="shared" ca="1" si="6"/>
        <v>29895396692.897247</v>
      </c>
      <c r="O39" s="44">
        <f t="shared" ca="1" si="7"/>
        <v>1461060327.8542349</v>
      </c>
      <c r="P39" s="43">
        <f t="shared" ca="1" si="14"/>
        <v>1.4196179902769071E-2</v>
      </c>
      <c r="Q39" s="43"/>
      <c r="R39" s="43"/>
      <c r="S39" s="43"/>
    </row>
    <row r="40" spans="1:19">
      <c r="A40" s="90">
        <v>13039</v>
      </c>
      <c r="B40" s="90">
        <v>4.054791659291368E-2</v>
      </c>
      <c r="C40" s="43"/>
      <c r="D40" s="91">
        <f t="shared" si="3"/>
        <v>1.3039000000000001</v>
      </c>
      <c r="E40" s="91">
        <f t="shared" si="3"/>
        <v>4.054791659291368E-2</v>
      </c>
      <c r="F40" s="44">
        <f t="shared" si="8"/>
        <v>1.7001552100000001</v>
      </c>
      <c r="G40" s="44">
        <f t="shared" si="9"/>
        <v>2.2168323783190003</v>
      </c>
      <c r="H40" s="44">
        <f t="shared" si="10"/>
        <v>2.8905277380901446</v>
      </c>
      <c r="I40" s="44">
        <f t="shared" si="11"/>
        <v>5.2870428445500148E-2</v>
      </c>
      <c r="J40" s="44">
        <f t="shared" si="12"/>
        <v>6.8937751650087642E-2</v>
      </c>
      <c r="K40" s="44">
        <f t="shared" ca="1" si="4"/>
        <v>3.8465197436392193E-2</v>
      </c>
      <c r="L40" s="44">
        <f t="shared" ca="1" si="13"/>
        <v>4.3377190849415739E-6</v>
      </c>
      <c r="M40" s="44">
        <f t="shared" ca="1" si="5"/>
        <v>1107339516.6130681</v>
      </c>
      <c r="N40" s="44">
        <f t="shared" ca="1" si="6"/>
        <v>30161708524.8927</v>
      </c>
      <c r="O40" s="44">
        <f t="shared" ca="1" si="7"/>
        <v>1472201607.1018307</v>
      </c>
      <c r="P40" s="43">
        <f t="shared" ca="1" si="14"/>
        <v>2.082719156521487E-3</v>
      </c>
      <c r="Q40" s="43"/>
      <c r="R40" s="43"/>
      <c r="S40" s="43"/>
    </row>
    <row r="41" spans="1:19">
      <c r="A41" s="90">
        <v>13093</v>
      </c>
      <c r="B41" s="90">
        <v>2.8584544204932172E-2</v>
      </c>
      <c r="C41" s="43"/>
      <c r="D41" s="91">
        <f t="shared" si="3"/>
        <v>1.3092999999999999</v>
      </c>
      <c r="E41" s="91">
        <f t="shared" si="3"/>
        <v>2.8584544204932172E-2</v>
      </c>
      <c r="F41" s="44">
        <f t="shared" si="8"/>
        <v>1.7142664899999998</v>
      </c>
      <c r="G41" s="44">
        <f t="shared" si="9"/>
        <v>2.2444891153569997</v>
      </c>
      <c r="H41" s="44">
        <f t="shared" si="10"/>
        <v>2.9387095987369194</v>
      </c>
      <c r="I41" s="44">
        <f t="shared" si="11"/>
        <v>3.7425743727517689E-2</v>
      </c>
      <c r="J41" s="44">
        <f t="shared" si="12"/>
        <v>4.9001526262438908E-2</v>
      </c>
      <c r="K41" s="44">
        <f t="shared" ca="1" si="4"/>
        <v>3.8615009443924653E-2</v>
      </c>
      <c r="L41" s="44">
        <f t="shared" ca="1" si="13"/>
        <v>1.0061023291063648E-4</v>
      </c>
      <c r="M41" s="44">
        <f t="shared" ca="1" si="5"/>
        <v>1083835793.4687202</v>
      </c>
      <c r="N41" s="44">
        <f t="shared" ca="1" si="6"/>
        <v>30428039851.096169</v>
      </c>
      <c r="O41" s="44">
        <f t="shared" ca="1" si="7"/>
        <v>1483333166.8245318</v>
      </c>
      <c r="P41" s="43">
        <f t="shared" ca="1" si="14"/>
        <v>-1.0030465238992481E-2</v>
      </c>
      <c r="Q41" s="43"/>
      <c r="R41" s="43"/>
      <c r="S41" s="43"/>
    </row>
    <row r="42" spans="1:19">
      <c r="A42" s="90">
        <v>28198</v>
      </c>
      <c r="B42" s="90">
        <v>7.8607880357594695E-2</v>
      </c>
      <c r="C42" s="43"/>
      <c r="D42" s="91">
        <f t="shared" si="3"/>
        <v>2.8197999999999999</v>
      </c>
      <c r="E42" s="91">
        <f t="shared" si="3"/>
        <v>7.8607880357594695E-2</v>
      </c>
      <c r="F42" s="44">
        <f t="shared" si="8"/>
        <v>7.9512720399999992</v>
      </c>
      <c r="G42" s="44">
        <f t="shared" si="9"/>
        <v>22.420996898391998</v>
      </c>
      <c r="H42" s="44">
        <f t="shared" si="10"/>
        <v>63.222727054085752</v>
      </c>
      <c r="I42" s="44">
        <f t="shared" si="11"/>
        <v>0.22165850103234552</v>
      </c>
      <c r="J42" s="44">
        <f t="shared" si="12"/>
        <v>0.62503264121100788</v>
      </c>
      <c r="K42" s="44">
        <f t="shared" ca="1" si="4"/>
        <v>6.9670355243575829E-2</v>
      </c>
      <c r="L42" s="44">
        <f t="shared" ca="1" si="13"/>
        <v>7.9879355163717933E-5</v>
      </c>
      <c r="M42" s="44">
        <f t="shared" ca="1" si="5"/>
        <v>836278455.58887744</v>
      </c>
      <c r="N42" s="44">
        <f t="shared" ca="1" si="6"/>
        <v>66431008013.022346</v>
      </c>
      <c r="O42" s="44">
        <f t="shared" ca="1" si="7"/>
        <v>2755198603.1281285</v>
      </c>
      <c r="P42" s="43">
        <f t="shared" ca="1" si="14"/>
        <v>8.9375251140188655E-3</v>
      </c>
      <c r="Q42" s="43"/>
      <c r="R42" s="43"/>
      <c r="S42" s="43"/>
    </row>
    <row r="43" spans="1:19">
      <c r="A43" s="90">
        <v>41333</v>
      </c>
      <c r="B43" s="90">
        <v>7.6943134925386403E-2</v>
      </c>
      <c r="C43" s="43"/>
      <c r="D43" s="91">
        <f t="shared" si="3"/>
        <v>4.1333000000000002</v>
      </c>
      <c r="E43" s="91">
        <f t="shared" si="3"/>
        <v>7.6943134925386403E-2</v>
      </c>
      <c r="F43" s="44">
        <f t="shared" si="8"/>
        <v>17.084168890000001</v>
      </c>
      <c r="G43" s="44">
        <f t="shared" si="9"/>
        <v>70.613995273037006</v>
      </c>
      <c r="H43" s="44">
        <f t="shared" si="10"/>
        <v>291.86882666204389</v>
      </c>
      <c r="I43" s="44">
        <f t="shared" si="11"/>
        <v>0.31802905958709965</v>
      </c>
      <c r="J43" s="44">
        <f t="shared" si="12"/>
        <v>1.314509511991359</v>
      </c>
      <c r="K43" s="44">
        <f t="shared" ca="1" si="4"/>
        <v>7.909826625858235E-2</v>
      </c>
      <c r="L43" s="44">
        <f t="shared" ca="1" si="13"/>
        <v>4.644591063322943E-6</v>
      </c>
      <c r="M43" s="44">
        <f t="shared" ca="1" si="5"/>
        <v>483349007.09979618</v>
      </c>
      <c r="N43" s="44">
        <f t="shared" ca="1" si="6"/>
        <v>14029606146.455359</v>
      </c>
      <c r="O43" s="44">
        <f t="shared" ca="1" si="7"/>
        <v>469846543.94076061</v>
      </c>
      <c r="P43" s="43">
        <f t="shared" ca="1" si="14"/>
        <v>-2.1551313331959476E-3</v>
      </c>
      <c r="Q43" s="43"/>
      <c r="R43" s="43"/>
      <c r="S43" s="43"/>
    </row>
    <row r="44" spans="1:19">
      <c r="A44" s="90">
        <v>44373.5</v>
      </c>
      <c r="B44" s="90">
        <v>7.844991768070031E-2</v>
      </c>
      <c r="C44" s="43"/>
      <c r="D44" s="91">
        <f t="shared" si="3"/>
        <v>4.4373500000000003</v>
      </c>
      <c r="E44" s="91">
        <f t="shared" si="3"/>
        <v>7.844991768070031E-2</v>
      </c>
      <c r="F44" s="44">
        <f t="shared" si="8"/>
        <v>19.690075022500004</v>
      </c>
      <c r="G44" s="44">
        <f t="shared" si="9"/>
        <v>87.371754401090399</v>
      </c>
      <c r="H44" s="44">
        <f t="shared" si="10"/>
        <v>387.69905439167854</v>
      </c>
      <c r="I44" s="44">
        <f t="shared" si="11"/>
        <v>0.34810974222045554</v>
      </c>
      <c r="J44" s="44">
        <f t="shared" si="12"/>
        <v>1.5446847646419386</v>
      </c>
      <c r="K44" s="44">
        <f t="shared" ca="1" si="4"/>
        <v>7.8950102658824808E-2</v>
      </c>
      <c r="L44" s="44">
        <f t="shared" ca="1" si="13"/>
        <v>2.5018501234140537E-7</v>
      </c>
      <c r="M44" s="44">
        <f t="shared" ca="1" si="5"/>
        <v>152054301.69352862</v>
      </c>
      <c r="N44" s="44">
        <f t="shared" ca="1" si="6"/>
        <v>3378916373.4832888</v>
      </c>
      <c r="O44" s="44">
        <f t="shared" ca="1" si="7"/>
        <v>78253469.43959026</v>
      </c>
      <c r="P44" s="43">
        <f t="shared" ca="1" si="14"/>
        <v>-5.001849781244988E-4</v>
      </c>
      <c r="Q44" s="43"/>
      <c r="R44" s="43"/>
      <c r="S44" s="43"/>
    </row>
    <row r="45" spans="1:19">
      <c r="A45" s="90">
        <v>44413</v>
      </c>
      <c r="B45" s="90">
        <v>7.8328561961825471E-2</v>
      </c>
      <c r="C45" s="43"/>
      <c r="D45" s="91">
        <f t="shared" si="3"/>
        <v>4.4413</v>
      </c>
      <c r="E45" s="91">
        <f t="shared" si="3"/>
        <v>7.8328561961825471E-2</v>
      </c>
      <c r="F45" s="44">
        <f t="shared" si="8"/>
        <v>19.725145690000002</v>
      </c>
      <c r="G45" s="44">
        <f t="shared" si="9"/>
        <v>87.605289552997007</v>
      </c>
      <c r="H45" s="44">
        <f t="shared" si="10"/>
        <v>389.08137249172563</v>
      </c>
      <c r="I45" s="44">
        <f t="shared" si="11"/>
        <v>0.34788064224105547</v>
      </c>
      <c r="J45" s="44">
        <f t="shared" si="12"/>
        <v>1.5450422963851997</v>
      </c>
      <c r="K45" s="44">
        <f t="shared" ca="1" si="4"/>
        <v>7.8942412783002486E-2</v>
      </c>
      <c r="L45" s="44">
        <f t="shared" ca="1" si="13"/>
        <v>3.7681283065969493E-7</v>
      </c>
      <c r="M45" s="44">
        <f t="shared" ca="1" si="5"/>
        <v>148491251.16570756</v>
      </c>
      <c r="N45" s="44">
        <f t="shared" ca="1" si="6"/>
        <v>3280470319.8051777</v>
      </c>
      <c r="O45" s="44">
        <f t="shared" ca="1" si="7"/>
        <v>75087950.500399232</v>
      </c>
      <c r="P45" s="43">
        <f t="shared" ca="1" si="14"/>
        <v>-6.1385082117701439E-4</v>
      </c>
      <c r="Q45" s="43"/>
      <c r="R45" s="43"/>
      <c r="S45" s="43"/>
    </row>
    <row r="46" spans="1:19">
      <c r="A46" s="90">
        <v>44413.5</v>
      </c>
      <c r="B46" s="90">
        <v>7.6302975183352828E-2</v>
      </c>
      <c r="C46" s="43"/>
      <c r="D46" s="91">
        <f t="shared" si="3"/>
        <v>4.4413499999999999</v>
      </c>
      <c r="E46" s="91">
        <f t="shared" si="3"/>
        <v>7.6302975183352828E-2</v>
      </c>
      <c r="F46" s="44">
        <f t="shared" si="8"/>
        <v>19.725589822499998</v>
      </c>
      <c r="G46" s="44">
        <f t="shared" si="9"/>
        <v>87.608248358160367</v>
      </c>
      <c r="H46" s="44">
        <f t="shared" si="10"/>
        <v>389.09889384551553</v>
      </c>
      <c r="I46" s="44">
        <f t="shared" si="11"/>
        <v>0.33888821883058406</v>
      </c>
      <c r="J46" s="44">
        <f t="shared" si="12"/>
        <v>1.5051211907032145</v>
      </c>
      <c r="K46" s="44">
        <f t="shared" ca="1" si="4"/>
        <v>7.8942314495072413E-2</v>
      </c>
      <c r="L46" s="44">
        <f t="shared" ca="1" si="13"/>
        <v>6.9661120023884131E-6</v>
      </c>
      <c r="M46" s="44">
        <f t="shared" ca="1" si="5"/>
        <v>148446340.23947173</v>
      </c>
      <c r="N46" s="44">
        <f t="shared" ca="1" si="6"/>
        <v>3279232187.7835159</v>
      </c>
      <c r="O46" s="44">
        <f t="shared" ca="1" si="7"/>
        <v>75048259.373897538</v>
      </c>
      <c r="P46" s="43">
        <f t="shared" ca="1" si="14"/>
        <v>-2.6393393117195851E-3</v>
      </c>
      <c r="Q46" s="43"/>
      <c r="R46" s="43"/>
      <c r="S46" s="43"/>
    </row>
    <row r="47" spans="1:19">
      <c r="A47" s="90">
        <v>45153</v>
      </c>
      <c r="B47" s="90">
        <v>7.9960125600337051E-2</v>
      </c>
      <c r="C47" s="43"/>
      <c r="D47" s="91">
        <f t="shared" si="3"/>
        <v>4.5152999999999999</v>
      </c>
      <c r="E47" s="91">
        <f t="shared" si="3"/>
        <v>7.9960125600337051E-2</v>
      </c>
      <c r="F47" s="44">
        <f t="shared" si="8"/>
        <v>20.387934089999998</v>
      </c>
      <c r="G47" s="44">
        <f t="shared" si="9"/>
        <v>92.057638796576995</v>
      </c>
      <c r="H47" s="44">
        <f t="shared" si="10"/>
        <v>415.66785645818408</v>
      </c>
      <c r="I47" s="44">
        <f t="shared" si="11"/>
        <v>0.36104395512320187</v>
      </c>
      <c r="J47" s="44">
        <f t="shared" si="12"/>
        <v>1.6302217705677933</v>
      </c>
      <c r="K47" s="44">
        <f t="shared" ca="1" si="4"/>
        <v>7.8771015337570194E-2</v>
      </c>
      <c r="L47" s="44">
        <f t="shared" ca="1" si="13"/>
        <v>1.4139832170174638E-6</v>
      </c>
      <c r="M47" s="44">
        <f t="shared" ca="1" si="5"/>
        <v>87771194.737317249</v>
      </c>
      <c r="N47" s="44">
        <f t="shared" ca="1" si="6"/>
        <v>1678114946.6432128</v>
      </c>
      <c r="O47" s="44">
        <f t="shared" ca="1" si="7"/>
        <v>27164520.403063577</v>
      </c>
      <c r="P47" s="43">
        <f t="shared" ca="1" si="14"/>
        <v>1.1891102627668571E-3</v>
      </c>
      <c r="Q47" s="43"/>
      <c r="R47" s="43"/>
      <c r="S47" s="43"/>
    </row>
    <row r="48" spans="1:19">
      <c r="A48" s="90">
        <v>45153</v>
      </c>
      <c r="B48" s="90">
        <v>7.9960125600337051E-2</v>
      </c>
      <c r="C48" s="43"/>
      <c r="D48" s="91">
        <f t="shared" si="3"/>
        <v>4.5152999999999999</v>
      </c>
      <c r="E48" s="91">
        <f t="shared" si="3"/>
        <v>7.9960125600337051E-2</v>
      </c>
      <c r="F48" s="44">
        <f t="shared" si="8"/>
        <v>20.387934089999998</v>
      </c>
      <c r="G48" s="44">
        <f t="shared" si="9"/>
        <v>92.057638796576995</v>
      </c>
      <c r="H48" s="44">
        <f t="shared" si="10"/>
        <v>415.66785645818408</v>
      </c>
      <c r="I48" s="44">
        <f t="shared" si="11"/>
        <v>0.36104395512320187</v>
      </c>
      <c r="J48" s="44">
        <f t="shared" si="12"/>
        <v>1.6302217705677933</v>
      </c>
      <c r="K48" s="44">
        <f t="shared" ca="1" si="4"/>
        <v>7.8771015337570194E-2</v>
      </c>
      <c r="L48" s="44">
        <f t="shared" ca="1" si="13"/>
        <v>1.4139832170174638E-6</v>
      </c>
      <c r="M48" s="44">
        <f t="shared" ca="1" si="5"/>
        <v>87771194.737317249</v>
      </c>
      <c r="N48" s="44">
        <f t="shared" ca="1" si="6"/>
        <v>1678114946.6432128</v>
      </c>
      <c r="O48" s="44">
        <f t="shared" ca="1" si="7"/>
        <v>27164520.403063577</v>
      </c>
      <c r="P48" s="43">
        <f t="shared" ca="1" si="14"/>
        <v>1.1891102627668571E-3</v>
      </c>
      <c r="Q48" s="43"/>
      <c r="R48" s="43"/>
      <c r="S48" s="43"/>
    </row>
    <row r="49" spans="1:19">
      <c r="A49" s="90">
        <v>45153</v>
      </c>
      <c r="B49" s="90">
        <v>7.9960125600337051E-2</v>
      </c>
      <c r="C49" s="43"/>
      <c r="D49" s="91">
        <f t="shared" si="3"/>
        <v>4.5152999999999999</v>
      </c>
      <c r="E49" s="91">
        <f t="shared" si="3"/>
        <v>7.9960125600337051E-2</v>
      </c>
      <c r="F49" s="44">
        <f t="shared" si="8"/>
        <v>20.387934089999998</v>
      </c>
      <c r="G49" s="44">
        <f t="shared" si="9"/>
        <v>92.057638796576995</v>
      </c>
      <c r="H49" s="44">
        <f t="shared" si="10"/>
        <v>415.66785645818408</v>
      </c>
      <c r="I49" s="44">
        <f t="shared" si="11"/>
        <v>0.36104395512320187</v>
      </c>
      <c r="J49" s="44">
        <f t="shared" si="12"/>
        <v>1.6302217705677933</v>
      </c>
      <c r="K49" s="44">
        <f t="shared" ca="1" si="4"/>
        <v>7.8771015337570194E-2</v>
      </c>
      <c r="L49" s="44">
        <f t="shared" ca="1" si="13"/>
        <v>1.4139832170174638E-6</v>
      </c>
      <c r="M49" s="44">
        <f t="shared" ca="1" si="5"/>
        <v>87771194.737317249</v>
      </c>
      <c r="N49" s="44">
        <f t="shared" ca="1" si="6"/>
        <v>1678114946.6432128</v>
      </c>
      <c r="O49" s="44">
        <f t="shared" ca="1" si="7"/>
        <v>27164520.403063577</v>
      </c>
      <c r="P49" s="43">
        <f t="shared" ca="1" si="14"/>
        <v>1.1891102627668571E-3</v>
      </c>
      <c r="Q49" s="43"/>
      <c r="R49" s="43"/>
      <c r="S49" s="43"/>
    </row>
    <row r="50" spans="1:19">
      <c r="A50" s="90">
        <v>45893</v>
      </c>
      <c r="B50" s="90">
        <v>7.7691689235507511E-2</v>
      </c>
      <c r="C50" s="43"/>
      <c r="D50" s="91">
        <f t="shared" si="3"/>
        <v>4.5892999999999997</v>
      </c>
      <c r="E50" s="91">
        <f t="shared" si="3"/>
        <v>7.7691689235507511E-2</v>
      </c>
      <c r="F50" s="44">
        <f t="shared" si="8"/>
        <v>21.061674489999998</v>
      </c>
      <c r="G50" s="44">
        <f t="shared" si="9"/>
        <v>96.658342736956982</v>
      </c>
      <c r="H50" s="44">
        <f t="shared" si="10"/>
        <v>443.59413232271669</v>
      </c>
      <c r="I50" s="44">
        <f t="shared" si="11"/>
        <v>0.35655046940851459</v>
      </c>
      <c r="J50" s="44">
        <f t="shared" si="12"/>
        <v>1.6363170692564959</v>
      </c>
      <c r="K50" s="44">
        <f t="shared" ca="1" si="4"/>
        <v>7.8547720208313521E-2</v>
      </c>
      <c r="L50" s="44">
        <f t="shared" ca="1" si="13"/>
        <v>7.3278902640320388E-7</v>
      </c>
      <c r="M50" s="44">
        <f t="shared" ca="1" si="5"/>
        <v>40606375.738211475</v>
      </c>
      <c r="N50" s="44">
        <f t="shared" ca="1" si="6"/>
        <v>577395138.13743818</v>
      </c>
      <c r="O50" s="44">
        <f t="shared" ca="1" si="7"/>
        <v>2662526.7433446031</v>
      </c>
      <c r="P50" s="43">
        <f t="shared" ca="1" si="14"/>
        <v>-8.5603097280601004E-4</v>
      </c>
      <c r="Q50" s="43"/>
      <c r="R50" s="43"/>
      <c r="S50" s="43"/>
    </row>
    <row r="51" spans="1:19">
      <c r="A51" s="90">
        <v>45893</v>
      </c>
      <c r="B51" s="90">
        <v>7.7691689235507511E-2</v>
      </c>
      <c r="C51" s="43"/>
      <c r="D51" s="91">
        <f t="shared" si="3"/>
        <v>4.5892999999999997</v>
      </c>
      <c r="E51" s="91">
        <f t="shared" si="3"/>
        <v>7.7691689235507511E-2</v>
      </c>
      <c r="F51" s="44">
        <f t="shared" si="8"/>
        <v>21.061674489999998</v>
      </c>
      <c r="G51" s="44">
        <f t="shared" si="9"/>
        <v>96.658342736956982</v>
      </c>
      <c r="H51" s="44">
        <f t="shared" si="10"/>
        <v>443.59413232271669</v>
      </c>
      <c r="I51" s="44">
        <f t="shared" si="11"/>
        <v>0.35655046940851459</v>
      </c>
      <c r="J51" s="44">
        <f t="shared" si="12"/>
        <v>1.6363170692564959</v>
      </c>
      <c r="K51" s="44">
        <f t="shared" ca="1" si="4"/>
        <v>7.8547720208313521E-2</v>
      </c>
      <c r="L51" s="44">
        <f t="shared" ca="1" si="13"/>
        <v>7.3278902640320388E-7</v>
      </c>
      <c r="M51" s="44">
        <f t="shared" ca="1" si="5"/>
        <v>40606375.738211475</v>
      </c>
      <c r="N51" s="44">
        <f t="shared" ca="1" si="6"/>
        <v>577395138.13743818</v>
      </c>
      <c r="O51" s="44">
        <f t="shared" ca="1" si="7"/>
        <v>2662526.7433446031</v>
      </c>
      <c r="P51" s="43">
        <f t="shared" ca="1" si="14"/>
        <v>-8.5603097280601004E-4</v>
      </c>
      <c r="Q51" s="43"/>
      <c r="R51" s="43"/>
      <c r="S51" s="43"/>
    </row>
    <row r="52" spans="1:19">
      <c r="A52" s="90">
        <v>45893</v>
      </c>
      <c r="B52" s="90">
        <v>7.7691689235507511E-2</v>
      </c>
      <c r="C52" s="43"/>
      <c r="D52" s="91">
        <f t="shared" ref="D52:E82" si="15">A52/A$18</f>
        <v>4.5892999999999997</v>
      </c>
      <c r="E52" s="91">
        <f t="shared" si="15"/>
        <v>7.7691689235507511E-2</v>
      </c>
      <c r="F52" s="44">
        <f t="shared" si="8"/>
        <v>21.061674489999998</v>
      </c>
      <c r="G52" s="44">
        <f t="shared" si="9"/>
        <v>96.658342736956982</v>
      </c>
      <c r="H52" s="44">
        <f t="shared" si="10"/>
        <v>443.59413232271669</v>
      </c>
      <c r="I52" s="44">
        <f t="shared" si="11"/>
        <v>0.35655046940851459</v>
      </c>
      <c r="J52" s="44">
        <f t="shared" si="12"/>
        <v>1.6363170692564959</v>
      </c>
      <c r="K52" s="44">
        <f t="shared" ca="1" si="4"/>
        <v>7.8547720208313521E-2</v>
      </c>
      <c r="L52" s="44">
        <f t="shared" ca="1" si="13"/>
        <v>7.3278902640320388E-7</v>
      </c>
      <c r="M52" s="44">
        <f t="shared" ca="1" si="5"/>
        <v>40606375.738211475</v>
      </c>
      <c r="N52" s="44">
        <f t="shared" ca="1" si="6"/>
        <v>577395138.13743818</v>
      </c>
      <c r="O52" s="44">
        <f t="shared" ca="1" si="7"/>
        <v>2662526.7433446031</v>
      </c>
      <c r="P52" s="43">
        <f t="shared" ca="1" si="14"/>
        <v>-8.5603097280601004E-4</v>
      </c>
      <c r="Q52" s="43"/>
      <c r="R52" s="43"/>
      <c r="S52" s="43"/>
    </row>
    <row r="53" spans="1:19">
      <c r="A53" s="90">
        <v>46462</v>
      </c>
      <c r="B53" s="90">
        <v>8.0973932090273593E-2</v>
      </c>
      <c r="C53" s="43"/>
      <c r="D53" s="91">
        <f t="shared" si="15"/>
        <v>4.6462000000000003</v>
      </c>
      <c r="E53" s="91">
        <f t="shared" si="15"/>
        <v>8.0973932090273593E-2</v>
      </c>
      <c r="F53" s="44">
        <f t="shared" si="8"/>
        <v>21.587174440000002</v>
      </c>
      <c r="G53" s="44">
        <f t="shared" si="9"/>
        <v>100.29832988312802</v>
      </c>
      <c r="H53" s="44">
        <f t="shared" si="10"/>
        <v>466.00610030298941</v>
      </c>
      <c r="I53" s="44">
        <f t="shared" si="11"/>
        <v>0.37622108327782922</v>
      </c>
      <c r="J53" s="44">
        <f t="shared" si="12"/>
        <v>1.7479983971254502</v>
      </c>
      <c r="K53" s="44">
        <f t="shared" ca="1" si="4"/>
        <v>7.8340729906073422E-2</v>
      </c>
      <c r="L53" s="44">
        <f t="shared" ca="1" si="13"/>
        <v>6.9337537428765467E-6</v>
      </c>
      <c r="M53" s="44">
        <f t="shared" ca="1" si="5"/>
        <v>15574780.876070233</v>
      </c>
      <c r="N53" s="44">
        <f t="shared" ca="1" si="6"/>
        <v>111971656.03587233</v>
      </c>
      <c r="O53" s="44">
        <f t="shared" ca="1" si="7"/>
        <v>1457963.6610735659</v>
      </c>
      <c r="P53" s="43">
        <f t="shared" ca="1" si="14"/>
        <v>2.6332021842001702E-3</v>
      </c>
      <c r="Q53" s="43"/>
      <c r="R53" s="43"/>
      <c r="S53" s="43"/>
    </row>
    <row r="54" spans="1:19">
      <c r="A54" s="90">
        <v>46543</v>
      </c>
      <c r="B54" s="90">
        <v>7.9428873519646004E-2</v>
      </c>
      <c r="C54" s="43"/>
      <c r="D54" s="91">
        <f t="shared" si="15"/>
        <v>4.6543000000000001</v>
      </c>
      <c r="E54" s="91">
        <f t="shared" si="15"/>
        <v>7.9428873519646004E-2</v>
      </c>
      <c r="F54" s="44">
        <f t="shared" si="8"/>
        <v>21.66250849</v>
      </c>
      <c r="G54" s="44">
        <f t="shared" si="9"/>
        <v>100.823813265007</v>
      </c>
      <c r="H54" s="44">
        <f t="shared" si="10"/>
        <v>469.26427407932209</v>
      </c>
      <c r="I54" s="44">
        <f t="shared" si="11"/>
        <v>0.36968580602248841</v>
      </c>
      <c r="J54" s="44">
        <f t="shared" si="12"/>
        <v>1.7206286469704679</v>
      </c>
      <c r="K54" s="44">
        <f t="shared" ca="1" si="4"/>
        <v>7.8308768901081766E-2</v>
      </c>
      <c r="L54" s="44">
        <f t="shared" ca="1" si="13"/>
        <v>1.2546343565289377E-6</v>
      </c>
      <c r="M54" s="44">
        <f t="shared" ca="1" si="5"/>
        <v>12906377.147821672</v>
      </c>
      <c r="N54" s="44">
        <f t="shared" ca="1" si="6"/>
        <v>74603125.525397718</v>
      </c>
      <c r="O54" s="44">
        <f t="shared" ca="1" si="7"/>
        <v>2617059.619525129</v>
      </c>
      <c r="P54" s="43">
        <f t="shared" ca="1" si="14"/>
        <v>1.1201046185642383E-3</v>
      </c>
      <c r="Q54" s="43"/>
      <c r="R54" s="43"/>
      <c r="S54" s="43"/>
    </row>
    <row r="55" spans="1:19">
      <c r="A55" s="90">
        <v>46543</v>
      </c>
      <c r="B55" s="90">
        <v>7.9428873519646004E-2</v>
      </c>
      <c r="C55" s="43"/>
      <c r="D55" s="91">
        <f t="shared" si="15"/>
        <v>4.6543000000000001</v>
      </c>
      <c r="E55" s="91">
        <f t="shared" si="15"/>
        <v>7.9428873519646004E-2</v>
      </c>
      <c r="F55" s="44">
        <f t="shared" si="8"/>
        <v>21.66250849</v>
      </c>
      <c r="G55" s="44">
        <f t="shared" si="9"/>
        <v>100.823813265007</v>
      </c>
      <c r="H55" s="44">
        <f t="shared" si="10"/>
        <v>469.26427407932209</v>
      </c>
      <c r="I55" s="44">
        <f t="shared" si="11"/>
        <v>0.36968580602248841</v>
      </c>
      <c r="J55" s="44">
        <f t="shared" si="12"/>
        <v>1.7206286469704679</v>
      </c>
      <c r="K55" s="44">
        <f t="shared" ca="1" si="4"/>
        <v>7.8308768901081766E-2</v>
      </c>
      <c r="L55" s="44">
        <f t="shared" ca="1" si="13"/>
        <v>1.2546343565289377E-6</v>
      </c>
      <c r="M55" s="44">
        <f t="shared" ca="1" si="5"/>
        <v>12906377.147821672</v>
      </c>
      <c r="N55" s="44">
        <f t="shared" ca="1" si="6"/>
        <v>74603125.525397718</v>
      </c>
      <c r="O55" s="44">
        <f t="shared" ca="1" si="7"/>
        <v>2617059.619525129</v>
      </c>
      <c r="P55" s="43">
        <f t="shared" ca="1" si="14"/>
        <v>1.1201046185642383E-3</v>
      </c>
      <c r="Q55" s="43"/>
      <c r="R55" s="43"/>
      <c r="S55" s="43"/>
    </row>
    <row r="56" spans="1:19">
      <c r="A56" s="90">
        <v>46543</v>
      </c>
      <c r="B56" s="90">
        <v>7.9428873519646004E-2</v>
      </c>
      <c r="C56" s="43"/>
      <c r="D56" s="91">
        <f t="shared" si="15"/>
        <v>4.6543000000000001</v>
      </c>
      <c r="E56" s="91">
        <f t="shared" si="15"/>
        <v>7.9428873519646004E-2</v>
      </c>
      <c r="F56" s="44">
        <f t="shared" si="8"/>
        <v>21.66250849</v>
      </c>
      <c r="G56" s="44">
        <f t="shared" si="9"/>
        <v>100.823813265007</v>
      </c>
      <c r="H56" s="44">
        <f t="shared" si="10"/>
        <v>469.26427407932209</v>
      </c>
      <c r="I56" s="44">
        <f t="shared" si="11"/>
        <v>0.36968580602248841</v>
      </c>
      <c r="J56" s="44">
        <f t="shared" si="12"/>
        <v>1.7206286469704679</v>
      </c>
      <c r="K56" s="44">
        <f t="shared" ca="1" si="4"/>
        <v>7.8308768901081766E-2</v>
      </c>
      <c r="L56" s="44">
        <f t="shared" ca="1" si="13"/>
        <v>1.2546343565289377E-6</v>
      </c>
      <c r="M56" s="44">
        <f t="shared" ca="1" si="5"/>
        <v>12906377.147821672</v>
      </c>
      <c r="N56" s="44">
        <f t="shared" ca="1" si="6"/>
        <v>74603125.525397718</v>
      </c>
      <c r="O56" s="44">
        <f t="shared" ca="1" si="7"/>
        <v>2617059.619525129</v>
      </c>
      <c r="P56" s="43">
        <f t="shared" ca="1" si="14"/>
        <v>1.1201046185642383E-3</v>
      </c>
      <c r="Q56" s="43"/>
      <c r="R56" s="43"/>
      <c r="S56" s="43"/>
    </row>
    <row r="57" spans="1:19">
      <c r="A57" s="90">
        <v>46575.5</v>
      </c>
      <c r="B57" s="90">
        <v>7.9765732727537397E-2</v>
      </c>
      <c r="C57" s="43"/>
      <c r="D57" s="91">
        <f t="shared" si="15"/>
        <v>4.6575499999999996</v>
      </c>
      <c r="E57" s="91">
        <f t="shared" si="15"/>
        <v>7.9765732727537397E-2</v>
      </c>
      <c r="F57" s="44">
        <f t="shared" si="8"/>
        <v>21.692772002499996</v>
      </c>
      <c r="G57" s="44">
        <f t="shared" si="9"/>
        <v>101.03517024024384</v>
      </c>
      <c r="H57" s="44">
        <f t="shared" si="10"/>
        <v>470.57635715244771</v>
      </c>
      <c r="I57" s="44">
        <f t="shared" si="11"/>
        <v>0.3715128884651418</v>
      </c>
      <c r="J57" s="44">
        <f t="shared" si="12"/>
        <v>1.730339853670821</v>
      </c>
      <c r="K57" s="44">
        <f t="shared" ca="1" si="4"/>
        <v>7.8295770244139348E-2</v>
      </c>
      <c r="L57" s="44">
        <f t="shared" ca="1" si="13"/>
        <v>2.1607897025977595E-6</v>
      </c>
      <c r="M57" s="44">
        <f t="shared" ca="1" si="5"/>
        <v>11901989.174521422</v>
      </c>
      <c r="N57" s="44">
        <f t="shared" ca="1" si="6"/>
        <v>61701993.478657216</v>
      </c>
      <c r="O57" s="44">
        <f t="shared" ca="1" si="7"/>
        <v>3178287.2077541528</v>
      </c>
      <c r="P57" s="43">
        <f t="shared" ca="1" si="14"/>
        <v>1.469962483398049E-3</v>
      </c>
      <c r="Q57" s="43"/>
      <c r="R57" s="43"/>
      <c r="S57" s="43"/>
    </row>
    <row r="58" spans="1:19">
      <c r="A58" s="90">
        <v>46576</v>
      </c>
      <c r="B58" s="90">
        <v>7.9240145940275397E-2</v>
      </c>
      <c r="C58" s="43"/>
      <c r="D58" s="91">
        <f t="shared" si="15"/>
        <v>4.6576000000000004</v>
      </c>
      <c r="E58" s="91">
        <f t="shared" si="15"/>
        <v>7.9240145940275397E-2</v>
      </c>
      <c r="F58" s="44">
        <f t="shared" si="8"/>
        <v>21.693237760000002</v>
      </c>
      <c r="G58" s="44">
        <f t="shared" si="9"/>
        <v>101.03842419097602</v>
      </c>
      <c r="H58" s="44">
        <f t="shared" si="10"/>
        <v>470.59656451188994</v>
      </c>
      <c r="I58" s="44">
        <f t="shared" si="11"/>
        <v>0.3690689037314267</v>
      </c>
      <c r="J58" s="44">
        <f t="shared" si="12"/>
        <v>1.7189753260194931</v>
      </c>
      <c r="K58" s="44">
        <f t="shared" ca="1" si="4"/>
        <v>7.8295569482924682E-2</v>
      </c>
      <c r="L58" s="44">
        <f t="shared" ca="1" si="13"/>
        <v>8.9222468378122788E-7</v>
      </c>
      <c r="M58" s="44">
        <f t="shared" ca="1" si="5"/>
        <v>11886836.169708574</v>
      </c>
      <c r="N58" s="44">
        <f t="shared" ca="1" si="6"/>
        <v>61512925.655705735</v>
      </c>
      <c r="O58" s="44">
        <f t="shared" ca="1" si="7"/>
        <v>3187353.8107637214</v>
      </c>
      <c r="P58" s="43">
        <f t="shared" ca="1" si="14"/>
        <v>9.4457645735071538E-4</v>
      </c>
      <c r="Q58" s="43"/>
      <c r="R58" s="43"/>
      <c r="S58" s="43"/>
    </row>
    <row r="59" spans="1:19">
      <c r="A59" s="90">
        <v>46762</v>
      </c>
      <c r="B59" s="90">
        <v>7.6621863292530179E-2</v>
      </c>
      <c r="C59" s="43"/>
      <c r="D59" s="91">
        <f t="shared" si="15"/>
        <v>4.6761999999999997</v>
      </c>
      <c r="E59" s="91">
        <f t="shared" si="15"/>
        <v>7.6621863292530179E-2</v>
      </c>
      <c r="F59" s="44">
        <f t="shared" si="8"/>
        <v>21.866846439999996</v>
      </c>
      <c r="G59" s="44">
        <f t="shared" si="9"/>
        <v>102.25374732272797</v>
      </c>
      <c r="H59" s="44">
        <f t="shared" si="10"/>
        <v>478.15897323054048</v>
      </c>
      <c r="I59" s="44">
        <f t="shared" si="11"/>
        <v>0.35829915712852961</v>
      </c>
      <c r="J59" s="44">
        <f t="shared" si="12"/>
        <v>1.6754785185644301</v>
      </c>
      <c r="K59" s="44">
        <f t="shared" ca="1" si="4"/>
        <v>7.8219242521120197E-2</v>
      </c>
      <c r="L59" s="44">
        <f t="shared" ca="1" si="13"/>
        <v>2.5516203999308408E-6</v>
      </c>
      <c r="M59" s="44">
        <f t="shared" ca="1" si="5"/>
        <v>6889729.7259798273</v>
      </c>
      <c r="N59" s="44">
        <f t="shared" ca="1" si="6"/>
        <v>11174610.568611534</v>
      </c>
      <c r="O59" s="44">
        <f t="shared" ca="1" si="7"/>
        <v>7478010.0516045466</v>
      </c>
      <c r="P59" s="43">
        <f t="shared" ca="1" si="14"/>
        <v>-1.5973792285900179E-3</v>
      </c>
      <c r="Q59" s="43"/>
      <c r="R59" s="43"/>
      <c r="S59" s="43"/>
    </row>
    <row r="60" spans="1:19">
      <c r="A60" s="90">
        <v>47202</v>
      </c>
      <c r="B60" s="90">
        <v>7.6005495728168171E-2</v>
      </c>
      <c r="C60" s="43"/>
      <c r="D60" s="91">
        <f t="shared" si="15"/>
        <v>4.7202000000000002</v>
      </c>
      <c r="E60" s="91">
        <f t="shared" si="15"/>
        <v>7.6005495728168171E-2</v>
      </c>
      <c r="F60" s="44">
        <f t="shared" si="8"/>
        <v>22.280288040000002</v>
      </c>
      <c r="G60" s="44">
        <f t="shared" si="9"/>
        <v>105.16741560640801</v>
      </c>
      <c r="H60" s="44">
        <f t="shared" si="10"/>
        <v>496.41123514536713</v>
      </c>
      <c r="I60" s="44">
        <f t="shared" si="11"/>
        <v>0.3587611409360994</v>
      </c>
      <c r="J60" s="44">
        <f t="shared" si="12"/>
        <v>1.6934243374465765</v>
      </c>
      <c r="K60" s="44">
        <f t="shared" ca="1" si="4"/>
        <v>7.8025631982051799E-2</v>
      </c>
      <c r="L60" s="44">
        <f t="shared" ca="1" si="13"/>
        <v>4.0809504842549789E-6</v>
      </c>
      <c r="M60" s="44">
        <f t="shared" ca="1" si="5"/>
        <v>400822.62206732249</v>
      </c>
      <c r="N60" s="44">
        <f t="shared" ca="1" si="6"/>
        <v>55650899.666994117</v>
      </c>
      <c r="O60" s="44">
        <f t="shared" ca="1" si="7"/>
        <v>25121214.366711132</v>
      </c>
      <c r="P60" s="43">
        <f t="shared" ca="1" si="14"/>
        <v>-2.0201362538836282E-3</v>
      </c>
      <c r="Q60" s="43"/>
      <c r="R60" s="43"/>
      <c r="S60" s="43"/>
    </row>
    <row r="61" spans="1:19">
      <c r="A61" s="90">
        <v>47387</v>
      </c>
      <c r="B61" s="90">
        <v>7.8238386638986412E-2</v>
      </c>
      <c r="C61" s="43"/>
      <c r="D61" s="91">
        <f t="shared" si="15"/>
        <v>4.7386999999999997</v>
      </c>
      <c r="E61" s="91">
        <f t="shared" si="15"/>
        <v>7.8238386638986412E-2</v>
      </c>
      <c r="F61" s="44">
        <f t="shared" si="8"/>
        <v>22.455277689999996</v>
      </c>
      <c r="G61" s="44">
        <f t="shared" si="9"/>
        <v>106.40882438960297</v>
      </c>
      <c r="H61" s="44">
        <f t="shared" si="10"/>
        <v>504.23949613501151</v>
      </c>
      <c r="I61" s="44">
        <f t="shared" si="11"/>
        <v>0.37074824276616491</v>
      </c>
      <c r="J61" s="44">
        <f t="shared" si="12"/>
        <v>1.7568646979960256</v>
      </c>
      <c r="K61" s="44">
        <f t="shared" ca="1" si="4"/>
        <v>7.7938748487948864E-2</v>
      </c>
      <c r="L61" s="44">
        <f t="shared" ca="1" si="13"/>
        <v>8.978302155720068E-8</v>
      </c>
      <c r="M61" s="44">
        <f t="shared" ca="1" si="5"/>
        <v>49839.431828867921</v>
      </c>
      <c r="N61" s="44">
        <f t="shared" ca="1" si="6"/>
        <v>145637584.87706536</v>
      </c>
      <c r="O61" s="44">
        <f t="shared" ca="1" si="7"/>
        <v>35797371.271748602</v>
      </c>
      <c r="P61" s="43">
        <f t="shared" ca="1" si="14"/>
        <v>2.9963815103754843E-4</v>
      </c>
      <c r="Q61" s="43"/>
      <c r="R61" s="43"/>
      <c r="S61" s="43"/>
    </row>
    <row r="62" spans="1:19">
      <c r="A62" s="90">
        <v>48025</v>
      </c>
      <c r="B62" s="90">
        <v>7.7289653658226598E-2</v>
      </c>
      <c r="C62" s="43"/>
      <c r="D62" s="91">
        <f t="shared" si="15"/>
        <v>4.8025000000000002</v>
      </c>
      <c r="E62" s="91">
        <f t="shared" si="15"/>
        <v>7.7289653658226598E-2</v>
      </c>
      <c r="F62" s="44">
        <f t="shared" si="8"/>
        <v>23.064006250000002</v>
      </c>
      <c r="G62" s="44">
        <f t="shared" si="9"/>
        <v>110.76489001562501</v>
      </c>
      <c r="H62" s="44">
        <f t="shared" si="10"/>
        <v>531.94838430003915</v>
      </c>
      <c r="I62" s="44">
        <f t="shared" si="11"/>
        <v>0.37118356169363326</v>
      </c>
      <c r="J62" s="44">
        <f t="shared" si="12"/>
        <v>1.7826090550336737</v>
      </c>
      <c r="K62" s="44">
        <f t="shared" ca="1" si="4"/>
        <v>7.7614236429581901E-2</v>
      </c>
      <c r="L62" s="44">
        <f t="shared" ca="1" si="13"/>
        <v>1.0535397546068884E-7</v>
      </c>
      <c r="M62" s="44">
        <f t="shared" ca="1" si="5"/>
        <v>10643538.948325727</v>
      </c>
      <c r="N62" s="44">
        <f t="shared" ca="1" si="6"/>
        <v>798595719.43221641</v>
      </c>
      <c r="O62" s="44">
        <f t="shared" ca="1" si="7"/>
        <v>88218948.628232762</v>
      </c>
      <c r="P62" s="43">
        <f t="shared" ca="1" si="14"/>
        <v>-3.2458277135530289E-4</v>
      </c>
      <c r="Q62" s="43"/>
      <c r="R62" s="43"/>
      <c r="S62" s="43"/>
    </row>
    <row r="63" spans="1:19">
      <c r="A63" s="90">
        <v>48078</v>
      </c>
      <c r="B63" s="90">
        <v>7.6877454841451254E-2</v>
      </c>
      <c r="C63" s="43"/>
      <c r="D63" s="91">
        <f t="shared" si="15"/>
        <v>4.8078000000000003</v>
      </c>
      <c r="E63" s="91">
        <f t="shared" si="15"/>
        <v>7.6877454841451254E-2</v>
      </c>
      <c r="F63" s="44">
        <f t="shared" si="8"/>
        <v>23.114940840000003</v>
      </c>
      <c r="G63" s="44">
        <f t="shared" si="9"/>
        <v>111.13201257055202</v>
      </c>
      <c r="H63" s="44">
        <f t="shared" si="10"/>
        <v>534.30049003670001</v>
      </c>
      <c r="I63" s="44">
        <f t="shared" si="11"/>
        <v>0.36961142738672936</v>
      </c>
      <c r="J63" s="44">
        <f t="shared" si="12"/>
        <v>1.7770178205899176</v>
      </c>
      <c r="K63" s="44">
        <f t="shared" ca="1" si="4"/>
        <v>7.7585543095893814E-2</v>
      </c>
      <c r="L63" s="44">
        <f t="shared" ca="1" si="13"/>
        <v>5.0138897607951142E-7</v>
      </c>
      <c r="M63" s="44">
        <f t="shared" ca="1" si="5"/>
        <v>12396807.103427095</v>
      </c>
      <c r="N63" s="44">
        <f t="shared" ca="1" si="6"/>
        <v>877663996.12404597</v>
      </c>
      <c r="O63" s="44">
        <f t="shared" ca="1" si="7"/>
        <v>93701680.946119487</v>
      </c>
      <c r="P63" s="43">
        <f t="shared" ca="1" si="14"/>
        <v>-7.0808825444255985E-4</v>
      </c>
      <c r="Q63" s="43"/>
      <c r="R63" s="43"/>
      <c r="S63" s="43"/>
    </row>
    <row r="64" spans="1:19">
      <c r="A64" s="90">
        <v>48202</v>
      </c>
      <c r="B64" s="90">
        <v>7.6731933077098802E-2</v>
      </c>
      <c r="C64" s="43"/>
      <c r="D64" s="91">
        <f t="shared" si="15"/>
        <v>4.8201999999999998</v>
      </c>
      <c r="E64" s="91">
        <f t="shared" si="15"/>
        <v>7.6731933077098802E-2</v>
      </c>
      <c r="F64" s="44">
        <f t="shared" si="8"/>
        <v>23.234328039999998</v>
      </c>
      <c r="G64" s="44">
        <f t="shared" si="9"/>
        <v>111.99410801840799</v>
      </c>
      <c r="H64" s="44">
        <f t="shared" si="10"/>
        <v>539.83399947033013</v>
      </c>
      <c r="I64" s="44">
        <f t="shared" si="11"/>
        <v>0.36986326381823165</v>
      </c>
      <c r="J64" s="44">
        <f t="shared" si="12"/>
        <v>1.7828149042566401</v>
      </c>
      <c r="K64" s="44">
        <f t="shared" ca="1" si="4"/>
        <v>7.7517371484054784E-2</v>
      </c>
      <c r="L64" s="44">
        <f t="shared" ca="1" si="13"/>
        <v>6.1691349112155113E-7</v>
      </c>
      <c r="M64" s="44">
        <f t="shared" ca="1" si="5"/>
        <v>17050421.65773157</v>
      </c>
      <c r="N64" s="44">
        <f t="shared" ca="1" si="6"/>
        <v>1078055159.7166533</v>
      </c>
      <c r="O64" s="44">
        <f t="shared" ca="1" si="7"/>
        <v>107227541.75894888</v>
      </c>
      <c r="P64" s="43">
        <f t="shared" ca="1" si="14"/>
        <v>-7.8543840695598222E-4</v>
      </c>
      <c r="Q64" s="43"/>
      <c r="R64" s="43"/>
      <c r="S64" s="43"/>
    </row>
    <row r="65" spans="1:19">
      <c r="A65" s="90">
        <v>48669</v>
      </c>
      <c r="B65" s="90">
        <v>7.8933879318356048E-2</v>
      </c>
      <c r="C65" s="43"/>
      <c r="D65" s="91">
        <f t="shared" si="15"/>
        <v>4.8669000000000002</v>
      </c>
      <c r="E65" s="91">
        <f t="shared" si="15"/>
        <v>7.8933879318356048E-2</v>
      </c>
      <c r="F65" s="44">
        <f t="shared" si="8"/>
        <v>23.686715610000004</v>
      </c>
      <c r="G65" s="44">
        <f t="shared" si="9"/>
        <v>115.28087620230903</v>
      </c>
      <c r="H65" s="44">
        <f t="shared" si="10"/>
        <v>561.06049638901789</v>
      </c>
      <c r="I65" s="44">
        <f t="shared" si="11"/>
        <v>0.3841632972545071</v>
      </c>
      <c r="J65" s="44">
        <f t="shared" si="12"/>
        <v>1.8696843514079606</v>
      </c>
      <c r="K65" s="44">
        <f t="shared" ca="1" si="4"/>
        <v>7.7247549868457346E-2</v>
      </c>
      <c r="L65" s="44">
        <f t="shared" ca="1" si="13"/>
        <v>2.8437070135956585E-6</v>
      </c>
      <c r="M65" s="44">
        <f t="shared" ca="1" si="5"/>
        <v>41800671.385364309</v>
      </c>
      <c r="N65" s="44">
        <f t="shared" ca="1" si="6"/>
        <v>2031699529.8824596</v>
      </c>
      <c r="O65" s="44">
        <f t="shared" ca="1" si="7"/>
        <v>167174461.63520795</v>
      </c>
      <c r="P65" s="43">
        <f t="shared" ca="1" si="14"/>
        <v>1.6863294498987019E-3</v>
      </c>
      <c r="Q65" s="43"/>
      <c r="R65" s="43"/>
      <c r="S65" s="43"/>
    </row>
    <row r="66" spans="1:19">
      <c r="A66" s="90">
        <v>48715</v>
      </c>
      <c r="B66" s="90">
        <v>7.6479895433294587E-2</v>
      </c>
      <c r="C66" s="43"/>
      <c r="D66" s="91">
        <f t="shared" si="15"/>
        <v>4.8715000000000002</v>
      </c>
      <c r="E66" s="91">
        <f t="shared" si="15"/>
        <v>7.6479895433294587E-2</v>
      </c>
      <c r="F66" s="44">
        <f t="shared" si="8"/>
        <v>23.731512250000002</v>
      </c>
      <c r="G66" s="44">
        <f t="shared" si="9"/>
        <v>115.60806192587501</v>
      </c>
      <c r="H66" s="44">
        <f t="shared" si="10"/>
        <v>563.1846736719001</v>
      </c>
      <c r="I66" s="44">
        <f t="shared" si="11"/>
        <v>0.37257181060329458</v>
      </c>
      <c r="J66" s="44">
        <f t="shared" si="12"/>
        <v>1.8149835753539496</v>
      </c>
      <c r="K66" s="44">
        <f t="shared" ca="1" si="4"/>
        <v>7.7219853924042278E-2</v>
      </c>
      <c r="L66" s="44">
        <f t="shared" ca="1" si="13"/>
        <v>5.4753856802960125E-7</v>
      </c>
      <c r="M66" s="44">
        <f t="shared" ca="1" si="5"/>
        <v>44880850.199416317</v>
      </c>
      <c r="N66" s="44">
        <f t="shared" ca="1" si="6"/>
        <v>2143093968.5834625</v>
      </c>
      <c r="O66" s="44">
        <f t="shared" ca="1" si="7"/>
        <v>173868568.47907758</v>
      </c>
      <c r="P66" s="43">
        <f t="shared" ca="1" si="14"/>
        <v>-7.3995849074769138E-4</v>
      </c>
      <c r="Q66" s="43"/>
      <c r="R66" s="43"/>
      <c r="S66" s="43"/>
    </row>
    <row r="67" spans="1:19">
      <c r="A67" s="90">
        <v>49044.5</v>
      </c>
      <c r="B67" s="90">
        <v>7.8518206544686109E-2</v>
      </c>
      <c r="C67" s="43"/>
      <c r="D67" s="91">
        <f t="shared" si="15"/>
        <v>4.9044499999999998</v>
      </c>
      <c r="E67" s="91">
        <f t="shared" si="15"/>
        <v>7.8518206544686109E-2</v>
      </c>
      <c r="F67" s="44">
        <f t="shared" si="8"/>
        <v>24.053629802499998</v>
      </c>
      <c r="G67" s="44">
        <f t="shared" si="9"/>
        <v>117.96982468487111</v>
      </c>
      <c r="H67" s="44">
        <f t="shared" si="10"/>
        <v>578.5771066757161</v>
      </c>
      <c r="I67" s="44">
        <f t="shared" si="11"/>
        <v>0.38508861808808575</v>
      </c>
      <c r="J67" s="44">
        <f t="shared" si="12"/>
        <v>1.8886478729821121</v>
      </c>
      <c r="K67" s="44">
        <f t="shared" ca="1" si="4"/>
        <v>7.701560366993325E-2</v>
      </c>
      <c r="L67" s="44">
        <f t="shared" ca="1" si="13"/>
        <v>2.2578153992155566E-6</v>
      </c>
      <c r="M67" s="44">
        <f t="shared" ca="1" si="5"/>
        <v>70484882.619216502</v>
      </c>
      <c r="N67" s="44">
        <f t="shared" ca="1" si="6"/>
        <v>3035708679.0316629</v>
      </c>
      <c r="O67" s="44">
        <f t="shared" ca="1" si="7"/>
        <v>226091369.5028283</v>
      </c>
      <c r="P67" s="43">
        <f t="shared" ca="1" si="14"/>
        <v>1.5026028747528591E-3</v>
      </c>
      <c r="Q67" s="43"/>
      <c r="R67" s="43"/>
      <c r="S67" s="43"/>
    </row>
    <row r="68" spans="1:19">
      <c r="A68" s="90">
        <v>49548</v>
      </c>
      <c r="B68" s="90">
        <v>7.6252317747275811E-2</v>
      </c>
      <c r="C68" s="43"/>
      <c r="D68" s="91">
        <f t="shared" si="15"/>
        <v>4.9547999999999996</v>
      </c>
      <c r="E68" s="91">
        <f t="shared" si="15"/>
        <v>7.6252317747275811E-2</v>
      </c>
      <c r="F68" s="44">
        <f t="shared" si="8"/>
        <v>24.550043039999995</v>
      </c>
      <c r="G68" s="44">
        <f t="shared" si="9"/>
        <v>121.64055325459196</v>
      </c>
      <c r="H68" s="44">
        <f t="shared" si="10"/>
        <v>602.70461326585223</v>
      </c>
      <c r="I68" s="44">
        <f t="shared" si="11"/>
        <v>0.37781498397420216</v>
      </c>
      <c r="J68" s="44">
        <f t="shared" si="12"/>
        <v>1.8719976825953768</v>
      </c>
      <c r="K68" s="44">
        <f t="shared" ca="1" si="4"/>
        <v>7.6683619776162157E-2</v>
      </c>
      <c r="L68" s="44">
        <f t="shared" ca="1" si="13"/>
        <v>1.8602144012147858E-7</v>
      </c>
      <c r="M68" s="44">
        <f t="shared" ca="1" si="5"/>
        <v>122237428.97865543</v>
      </c>
      <c r="N68" s="44">
        <f t="shared" ca="1" si="6"/>
        <v>4731978295.3105793</v>
      </c>
      <c r="O68" s="44">
        <f t="shared" ca="1" si="7"/>
        <v>320857024.51074326</v>
      </c>
      <c r="P68" s="43">
        <f t="shared" ca="1" si="14"/>
        <v>-4.3130202888634617E-4</v>
      </c>
      <c r="Q68" s="43"/>
      <c r="R68" s="43"/>
      <c r="S68" s="43"/>
    </row>
    <row r="69" spans="1:19">
      <c r="A69" s="90">
        <v>49606.5</v>
      </c>
      <c r="B69" s="90">
        <v>7.6658664329443127E-2</v>
      </c>
      <c r="C69" s="43"/>
      <c r="D69" s="91">
        <f t="shared" si="15"/>
        <v>4.9606500000000002</v>
      </c>
      <c r="E69" s="91">
        <f t="shared" si="15"/>
        <v>7.6658664329443127E-2</v>
      </c>
      <c r="F69" s="44">
        <f t="shared" si="8"/>
        <v>24.608048422500001</v>
      </c>
      <c r="G69" s="44">
        <f t="shared" si="9"/>
        <v>122.07191540707464</v>
      </c>
      <c r="H69" s="44">
        <f t="shared" si="10"/>
        <v>605.55604716410483</v>
      </c>
      <c r="I69" s="44">
        <f t="shared" si="11"/>
        <v>0.38027680320585205</v>
      </c>
      <c r="J69" s="44">
        <f t="shared" si="12"/>
        <v>1.88642012382311</v>
      </c>
      <c r="K69" s="44">
        <f t="shared" ca="1" si="4"/>
        <v>7.664348973973549E-2</v>
      </c>
      <c r="L69" s="44">
        <f t="shared" ca="1" si="13"/>
        <v>2.302681727951116E-10</v>
      </c>
      <c r="M69" s="44">
        <f t="shared" ca="1" si="5"/>
        <v>129290726.71314643</v>
      </c>
      <c r="N69" s="44">
        <f t="shared" ca="1" si="6"/>
        <v>4956016992.9556942</v>
      </c>
      <c r="O69" s="44">
        <f t="shared" ca="1" si="7"/>
        <v>333079317.61915684</v>
      </c>
      <c r="P69" s="43">
        <f t="shared" ca="1" si="14"/>
        <v>1.5174589707636632E-5</v>
      </c>
      <c r="Q69" s="43"/>
      <c r="R69" s="43"/>
      <c r="S69" s="43"/>
    </row>
    <row r="70" spans="1:19">
      <c r="A70" s="90">
        <v>50534</v>
      </c>
      <c r="B70" s="90">
        <v>7.659518497530371E-2</v>
      </c>
      <c r="C70" s="43"/>
      <c r="D70" s="91">
        <f t="shared" si="15"/>
        <v>5.0533999999999999</v>
      </c>
      <c r="E70" s="91">
        <f t="shared" si="15"/>
        <v>7.659518497530371E-2</v>
      </c>
      <c r="F70" s="44">
        <f t="shared" si="8"/>
        <v>25.536851559999999</v>
      </c>
      <c r="G70" s="44">
        <f t="shared" si="9"/>
        <v>129.04792567330398</v>
      </c>
      <c r="H70" s="44">
        <f t="shared" si="10"/>
        <v>652.13078759747441</v>
      </c>
      <c r="I70" s="44">
        <f t="shared" si="11"/>
        <v>0.38706610775419975</v>
      </c>
      <c r="J70" s="44">
        <f t="shared" si="12"/>
        <v>1.955999868925073</v>
      </c>
      <c r="K70" s="44">
        <f t="shared" ca="1" si="4"/>
        <v>7.5963904361019824E-2</v>
      </c>
      <c r="L70" s="44">
        <f t="shared" ca="1" si="13"/>
        <v>3.9851521397063993E-7</v>
      </c>
      <c r="M70" s="44">
        <f t="shared" ca="1" si="5"/>
        <v>272469591.26156998</v>
      </c>
      <c r="N70" s="44">
        <f t="shared" ca="1" si="6"/>
        <v>9300840081.7480812</v>
      </c>
      <c r="O70" s="44">
        <f t="shared" ca="1" si="7"/>
        <v>562398399.76298094</v>
      </c>
      <c r="P70" s="43">
        <f t="shared" ca="1" si="14"/>
        <v>6.312806142838856E-4</v>
      </c>
      <c r="Q70" s="43"/>
      <c r="R70" s="43"/>
      <c r="S70" s="43"/>
    </row>
    <row r="71" spans="1:19">
      <c r="A71" s="90">
        <v>51120.5</v>
      </c>
      <c r="B71" s="90">
        <v>7.1981890476308763E-2</v>
      </c>
      <c r="C71" s="43"/>
      <c r="D71" s="91">
        <f t="shared" si="15"/>
        <v>5.11205</v>
      </c>
      <c r="E71" s="91">
        <f t="shared" si="15"/>
        <v>7.1981890476308763E-2</v>
      </c>
      <c r="F71" s="44">
        <f t="shared" si="8"/>
        <v>26.1330552025</v>
      </c>
      <c r="G71" s="44">
        <f t="shared" si="9"/>
        <v>133.59348484794012</v>
      </c>
      <c r="H71" s="44">
        <f t="shared" si="10"/>
        <v>682.93657421691228</v>
      </c>
      <c r="I71" s="44">
        <f t="shared" si="11"/>
        <v>0.36797502320941422</v>
      </c>
      <c r="J71" s="44">
        <f t="shared" si="12"/>
        <v>1.8811067173976859</v>
      </c>
      <c r="K71" s="44">
        <f t="shared" ca="1" si="4"/>
        <v>7.5492094580529329E-2</v>
      </c>
      <c r="L71" s="44">
        <f t="shared" ca="1" si="13"/>
        <v>1.2321532853286903E-5</v>
      </c>
      <c r="M71" s="44">
        <f t="shared" ca="1" si="5"/>
        <v>395999349.7396279</v>
      </c>
      <c r="N71" s="44">
        <f t="shared" ca="1" si="6"/>
        <v>12863003811.741871</v>
      </c>
      <c r="O71" s="44">
        <f t="shared" ca="1" si="7"/>
        <v>743829320.36296678</v>
      </c>
      <c r="P71" s="43">
        <f t="shared" ca="1" si="14"/>
        <v>-3.5102041042205656E-3</v>
      </c>
      <c r="Q71" s="43"/>
      <c r="R71" s="43"/>
      <c r="S71" s="43"/>
    </row>
    <row r="72" spans="1:19">
      <c r="A72" s="90"/>
      <c r="B72" s="90"/>
      <c r="C72" s="43"/>
      <c r="D72" s="91">
        <f t="shared" si="15"/>
        <v>0</v>
      </c>
      <c r="E72" s="91">
        <f t="shared" si="15"/>
        <v>0</v>
      </c>
      <c r="F72" s="44">
        <f t="shared" si="8"/>
        <v>0</v>
      </c>
      <c r="G72" s="44">
        <f t="shared" si="9"/>
        <v>0</v>
      </c>
      <c r="H72" s="44">
        <f t="shared" si="10"/>
        <v>0</v>
      </c>
      <c r="I72" s="44">
        <f t="shared" si="11"/>
        <v>0</v>
      </c>
      <c r="J72" s="44">
        <f t="shared" si="12"/>
        <v>0</v>
      </c>
      <c r="K72" s="44">
        <f t="shared" ca="1" si="4"/>
        <v>-5.7986576837792897E-3</v>
      </c>
      <c r="L72" s="44">
        <f t="shared" ca="1" si="13"/>
        <v>3.3624430933652595E-5</v>
      </c>
      <c r="M72" s="44">
        <f t="shared" ca="1" si="5"/>
        <v>21593927961.016235</v>
      </c>
      <c r="N72" s="44">
        <f t="shared" ca="1" si="6"/>
        <v>11776286151.356758</v>
      </c>
      <c r="O72" s="44">
        <f t="shared" ca="1" si="7"/>
        <v>267858387.55987415</v>
      </c>
      <c r="P72" s="43">
        <f t="shared" ca="1" si="14"/>
        <v>5.7986576837792897E-3</v>
      </c>
      <c r="Q72" s="43"/>
      <c r="R72" s="43"/>
      <c r="S72" s="43"/>
    </row>
    <row r="73" spans="1:19">
      <c r="A73" s="90"/>
      <c r="B73" s="90"/>
      <c r="C73" s="43"/>
      <c r="D73" s="91">
        <f t="shared" si="15"/>
        <v>0</v>
      </c>
      <c r="E73" s="91">
        <f t="shared" si="15"/>
        <v>0</v>
      </c>
      <c r="F73" s="44">
        <f t="shared" si="8"/>
        <v>0</v>
      </c>
      <c r="G73" s="44">
        <f t="shared" si="9"/>
        <v>0</v>
      </c>
      <c r="H73" s="44">
        <f t="shared" si="10"/>
        <v>0</v>
      </c>
      <c r="I73" s="44">
        <f t="shared" si="11"/>
        <v>0</v>
      </c>
      <c r="J73" s="44">
        <f t="shared" si="12"/>
        <v>0</v>
      </c>
      <c r="K73" s="44">
        <f t="shared" ca="1" si="4"/>
        <v>-5.7986576837792897E-3</v>
      </c>
      <c r="L73" s="44">
        <f t="shared" ca="1" si="13"/>
        <v>3.3624430933652595E-5</v>
      </c>
      <c r="M73" s="44">
        <f t="shared" ca="1" si="5"/>
        <v>21593927961.016235</v>
      </c>
      <c r="N73" s="44">
        <f t="shared" ca="1" si="6"/>
        <v>11776286151.356758</v>
      </c>
      <c r="O73" s="44">
        <f t="shared" ca="1" si="7"/>
        <v>267858387.55987415</v>
      </c>
      <c r="P73" s="43">
        <f t="shared" ca="1" si="14"/>
        <v>5.7986576837792897E-3</v>
      </c>
      <c r="Q73" s="43"/>
      <c r="R73" s="43"/>
      <c r="S73" s="43"/>
    </row>
    <row r="74" spans="1:19">
      <c r="A74" s="90"/>
      <c r="B74" s="90"/>
      <c r="C74" s="43"/>
      <c r="D74" s="91">
        <f t="shared" si="15"/>
        <v>0</v>
      </c>
      <c r="E74" s="91">
        <f t="shared" si="15"/>
        <v>0</v>
      </c>
      <c r="F74" s="44">
        <f t="shared" si="8"/>
        <v>0</v>
      </c>
      <c r="G74" s="44">
        <f t="shared" si="9"/>
        <v>0</v>
      </c>
      <c r="H74" s="44">
        <f t="shared" si="10"/>
        <v>0</v>
      </c>
      <c r="I74" s="44">
        <f t="shared" si="11"/>
        <v>0</v>
      </c>
      <c r="J74" s="44">
        <f t="shared" si="12"/>
        <v>0</v>
      </c>
      <c r="K74" s="44">
        <f t="shared" ca="1" si="4"/>
        <v>-5.7986576837792897E-3</v>
      </c>
      <c r="L74" s="44">
        <f t="shared" ca="1" si="13"/>
        <v>3.3624430933652595E-5</v>
      </c>
      <c r="M74" s="44">
        <f t="shared" ca="1" si="5"/>
        <v>21593927961.016235</v>
      </c>
      <c r="N74" s="44">
        <f t="shared" ca="1" si="6"/>
        <v>11776286151.356758</v>
      </c>
      <c r="O74" s="44">
        <f t="shared" ca="1" si="7"/>
        <v>267858387.55987415</v>
      </c>
      <c r="P74" s="43">
        <f t="shared" ca="1" si="14"/>
        <v>5.7986576837792897E-3</v>
      </c>
      <c r="Q74" s="43"/>
      <c r="R74" s="43"/>
      <c r="S74" s="43"/>
    </row>
    <row r="75" spans="1:19">
      <c r="A75" s="90"/>
      <c r="B75" s="90"/>
      <c r="C75" s="43"/>
      <c r="D75" s="91">
        <f t="shared" si="15"/>
        <v>0</v>
      </c>
      <c r="E75" s="91">
        <f t="shared" si="15"/>
        <v>0</v>
      </c>
      <c r="F75" s="44">
        <f t="shared" si="8"/>
        <v>0</v>
      </c>
      <c r="G75" s="44">
        <f t="shared" si="9"/>
        <v>0</v>
      </c>
      <c r="H75" s="44">
        <f t="shared" si="10"/>
        <v>0</v>
      </c>
      <c r="I75" s="44">
        <f t="shared" si="11"/>
        <v>0</v>
      </c>
      <c r="J75" s="44">
        <f t="shared" si="12"/>
        <v>0</v>
      </c>
      <c r="K75" s="44">
        <f t="shared" ca="1" si="4"/>
        <v>-5.7986576837792897E-3</v>
      </c>
      <c r="L75" s="44">
        <f t="shared" ca="1" si="13"/>
        <v>3.3624430933652595E-5</v>
      </c>
      <c r="M75" s="44">
        <f t="shared" ca="1" si="5"/>
        <v>21593927961.016235</v>
      </c>
      <c r="N75" s="44">
        <f t="shared" ca="1" si="6"/>
        <v>11776286151.356758</v>
      </c>
      <c r="O75" s="44">
        <f t="shared" ca="1" si="7"/>
        <v>267858387.55987415</v>
      </c>
      <c r="P75" s="43">
        <f t="shared" ca="1" si="14"/>
        <v>5.7986576837792897E-3</v>
      </c>
      <c r="Q75" s="43"/>
      <c r="R75" s="43"/>
      <c r="S75" s="43"/>
    </row>
    <row r="76" spans="1:19">
      <c r="A76" s="90"/>
      <c r="B76" s="90"/>
      <c r="C76" s="43"/>
      <c r="D76" s="91">
        <f t="shared" si="15"/>
        <v>0</v>
      </c>
      <c r="E76" s="91">
        <f t="shared" si="15"/>
        <v>0</v>
      </c>
      <c r="F76" s="44">
        <f t="shared" si="8"/>
        <v>0</v>
      </c>
      <c r="G76" s="44">
        <f t="shared" si="9"/>
        <v>0</v>
      </c>
      <c r="H76" s="44">
        <f t="shared" si="10"/>
        <v>0</v>
      </c>
      <c r="I76" s="44">
        <f t="shared" si="11"/>
        <v>0</v>
      </c>
      <c r="J76" s="44">
        <f t="shared" si="12"/>
        <v>0</v>
      </c>
      <c r="K76" s="44">
        <f t="shared" ca="1" si="4"/>
        <v>-5.7986576837792897E-3</v>
      </c>
      <c r="L76" s="44">
        <f t="shared" ca="1" si="13"/>
        <v>3.3624430933652595E-5</v>
      </c>
      <c r="M76" s="44">
        <f t="shared" ca="1" si="5"/>
        <v>21593927961.016235</v>
      </c>
      <c r="N76" s="44">
        <f t="shared" ca="1" si="6"/>
        <v>11776286151.356758</v>
      </c>
      <c r="O76" s="44">
        <f t="shared" ca="1" si="7"/>
        <v>267858387.55987415</v>
      </c>
      <c r="P76" s="43">
        <f t="shared" ca="1" si="14"/>
        <v>5.7986576837792897E-3</v>
      </c>
      <c r="Q76" s="43"/>
      <c r="R76" s="43"/>
      <c r="S76" s="43"/>
    </row>
    <row r="77" spans="1:19">
      <c r="A77" s="90"/>
      <c r="B77" s="90"/>
      <c r="C77" s="43"/>
      <c r="D77" s="91">
        <f t="shared" si="15"/>
        <v>0</v>
      </c>
      <c r="E77" s="91">
        <f t="shared" si="15"/>
        <v>0</v>
      </c>
      <c r="F77" s="44">
        <f t="shared" si="8"/>
        <v>0</v>
      </c>
      <c r="G77" s="44">
        <f t="shared" si="9"/>
        <v>0</v>
      </c>
      <c r="H77" s="44">
        <f t="shared" si="10"/>
        <v>0</v>
      </c>
      <c r="I77" s="44">
        <f t="shared" si="11"/>
        <v>0</v>
      </c>
      <c r="J77" s="44">
        <f t="shared" si="12"/>
        <v>0</v>
      </c>
      <c r="K77" s="44">
        <f t="shared" ca="1" si="4"/>
        <v>-5.7986576837792897E-3</v>
      </c>
      <c r="L77" s="44">
        <f t="shared" ca="1" si="13"/>
        <v>3.3624430933652595E-5</v>
      </c>
      <c r="M77" s="44">
        <f t="shared" ca="1" si="5"/>
        <v>21593927961.016235</v>
      </c>
      <c r="N77" s="44">
        <f t="shared" ca="1" si="6"/>
        <v>11776286151.356758</v>
      </c>
      <c r="O77" s="44">
        <f t="shared" ca="1" si="7"/>
        <v>267858387.55987415</v>
      </c>
      <c r="P77" s="43">
        <f t="shared" ca="1" si="14"/>
        <v>5.7986576837792897E-3</v>
      </c>
      <c r="Q77" s="43"/>
      <c r="R77" s="43"/>
      <c r="S77" s="43"/>
    </row>
    <row r="78" spans="1:19">
      <c r="A78" s="90"/>
      <c r="B78" s="90"/>
      <c r="C78" s="43"/>
      <c r="D78" s="91">
        <f t="shared" si="15"/>
        <v>0</v>
      </c>
      <c r="E78" s="91">
        <f t="shared" si="15"/>
        <v>0</v>
      </c>
      <c r="F78" s="44">
        <f t="shared" si="8"/>
        <v>0</v>
      </c>
      <c r="G78" s="44">
        <f t="shared" si="9"/>
        <v>0</v>
      </c>
      <c r="H78" s="44">
        <f t="shared" si="10"/>
        <v>0</v>
      </c>
      <c r="I78" s="44">
        <f t="shared" si="11"/>
        <v>0</v>
      </c>
      <c r="J78" s="44">
        <f t="shared" si="12"/>
        <v>0</v>
      </c>
      <c r="K78" s="44">
        <f t="shared" ca="1" si="4"/>
        <v>-5.7986576837792897E-3</v>
      </c>
      <c r="L78" s="44">
        <f t="shared" ca="1" si="13"/>
        <v>3.3624430933652595E-5</v>
      </c>
      <c r="M78" s="44">
        <f t="shared" ca="1" si="5"/>
        <v>21593927961.016235</v>
      </c>
      <c r="N78" s="44">
        <f t="shared" ca="1" si="6"/>
        <v>11776286151.356758</v>
      </c>
      <c r="O78" s="44">
        <f t="shared" ca="1" si="7"/>
        <v>267858387.55987415</v>
      </c>
      <c r="P78" s="43">
        <f t="shared" ca="1" si="14"/>
        <v>5.7986576837792897E-3</v>
      </c>
      <c r="Q78" s="43"/>
      <c r="R78" s="43"/>
      <c r="S78" s="43"/>
    </row>
    <row r="79" spans="1:19">
      <c r="A79" s="90"/>
      <c r="B79" s="90"/>
      <c r="C79" s="43"/>
      <c r="D79" s="91">
        <f t="shared" si="15"/>
        <v>0</v>
      </c>
      <c r="E79" s="91">
        <f t="shared" si="15"/>
        <v>0</v>
      </c>
      <c r="F79" s="44">
        <f t="shared" si="8"/>
        <v>0</v>
      </c>
      <c r="G79" s="44">
        <f t="shared" si="9"/>
        <v>0</v>
      </c>
      <c r="H79" s="44">
        <f t="shared" si="10"/>
        <v>0</v>
      </c>
      <c r="I79" s="44">
        <f t="shared" si="11"/>
        <v>0</v>
      </c>
      <c r="J79" s="44">
        <f t="shared" si="12"/>
        <v>0</v>
      </c>
      <c r="K79" s="44">
        <f t="shared" ca="1" si="4"/>
        <v>-5.7986576837792897E-3</v>
      </c>
      <c r="L79" s="44">
        <f t="shared" ca="1" si="13"/>
        <v>3.3624430933652595E-5</v>
      </c>
      <c r="M79" s="44">
        <f t="shared" ca="1" si="5"/>
        <v>21593927961.016235</v>
      </c>
      <c r="N79" s="44">
        <f t="shared" ca="1" si="6"/>
        <v>11776286151.356758</v>
      </c>
      <c r="O79" s="44">
        <f t="shared" ca="1" si="7"/>
        <v>267858387.55987415</v>
      </c>
      <c r="P79" s="43">
        <f t="shared" ca="1" si="14"/>
        <v>5.7986576837792897E-3</v>
      </c>
      <c r="Q79" s="43"/>
      <c r="R79" s="43"/>
      <c r="S79" s="43"/>
    </row>
    <row r="80" spans="1:19">
      <c r="A80" s="90"/>
      <c r="B80" s="90"/>
      <c r="C80" s="43"/>
      <c r="D80" s="91">
        <f t="shared" si="15"/>
        <v>0</v>
      </c>
      <c r="E80" s="91">
        <f t="shared" si="15"/>
        <v>0</v>
      </c>
      <c r="F80" s="44">
        <f t="shared" si="8"/>
        <v>0</v>
      </c>
      <c r="G80" s="44">
        <f t="shared" si="9"/>
        <v>0</v>
      </c>
      <c r="H80" s="44">
        <f t="shared" si="10"/>
        <v>0</v>
      </c>
      <c r="I80" s="44">
        <f t="shared" si="11"/>
        <v>0</v>
      </c>
      <c r="J80" s="44">
        <f t="shared" si="12"/>
        <v>0</v>
      </c>
      <c r="K80" s="44">
        <f t="shared" ca="1" si="4"/>
        <v>-5.7986576837792897E-3</v>
      </c>
      <c r="L80" s="44">
        <f t="shared" ca="1" si="13"/>
        <v>3.3624430933652595E-5</v>
      </c>
      <c r="M80" s="44">
        <f t="shared" ca="1" si="5"/>
        <v>21593927961.016235</v>
      </c>
      <c r="N80" s="44">
        <f t="shared" ca="1" si="6"/>
        <v>11776286151.356758</v>
      </c>
      <c r="O80" s="44">
        <f t="shared" ca="1" si="7"/>
        <v>267858387.55987415</v>
      </c>
      <c r="P80" s="43">
        <f t="shared" ca="1" si="14"/>
        <v>5.7986576837792897E-3</v>
      </c>
      <c r="Q80" s="43"/>
      <c r="R80" s="43"/>
      <c r="S80" s="43"/>
    </row>
    <row r="81" spans="1:19">
      <c r="A81" s="90"/>
      <c r="B81" s="90"/>
      <c r="C81" s="43"/>
      <c r="D81" s="91">
        <f t="shared" si="15"/>
        <v>0</v>
      </c>
      <c r="E81" s="91">
        <f t="shared" si="15"/>
        <v>0</v>
      </c>
      <c r="F81" s="44">
        <f t="shared" si="8"/>
        <v>0</v>
      </c>
      <c r="G81" s="44">
        <f t="shared" si="9"/>
        <v>0</v>
      </c>
      <c r="H81" s="44">
        <f t="shared" si="10"/>
        <v>0</v>
      </c>
      <c r="I81" s="44">
        <f t="shared" si="11"/>
        <v>0</v>
      </c>
      <c r="J81" s="44">
        <f t="shared" si="12"/>
        <v>0</v>
      </c>
      <c r="K81" s="44">
        <f t="shared" ca="1" si="4"/>
        <v>-5.7986576837792897E-3</v>
      </c>
      <c r="L81" s="44">
        <f t="shared" ca="1" si="13"/>
        <v>3.3624430933652595E-5</v>
      </c>
      <c r="M81" s="44">
        <f t="shared" ca="1" si="5"/>
        <v>21593927961.016235</v>
      </c>
      <c r="N81" s="44">
        <f t="shared" ca="1" si="6"/>
        <v>11776286151.356758</v>
      </c>
      <c r="O81" s="44">
        <f t="shared" ca="1" si="7"/>
        <v>267858387.55987415</v>
      </c>
      <c r="P81" s="43">
        <f t="shared" ca="1" si="14"/>
        <v>5.7986576837792897E-3</v>
      </c>
      <c r="Q81" s="43"/>
      <c r="R81" s="43"/>
      <c r="S81" s="43"/>
    </row>
    <row r="82" spans="1:19">
      <c r="A82" s="90"/>
      <c r="B82" s="90"/>
      <c r="C82" s="43"/>
      <c r="D82" s="91">
        <f t="shared" si="15"/>
        <v>0</v>
      </c>
      <c r="E82" s="91">
        <f t="shared" si="15"/>
        <v>0</v>
      </c>
      <c r="F82" s="44">
        <f t="shared" si="8"/>
        <v>0</v>
      </c>
      <c r="G82" s="44">
        <f t="shared" si="9"/>
        <v>0</v>
      </c>
      <c r="H82" s="44">
        <f t="shared" si="10"/>
        <v>0</v>
      </c>
      <c r="I82" s="44">
        <f t="shared" si="11"/>
        <v>0</v>
      </c>
      <c r="J82" s="44">
        <f t="shared" si="12"/>
        <v>0</v>
      </c>
      <c r="K82" s="44">
        <f t="shared" ca="1" si="4"/>
        <v>-5.7986576837792897E-3</v>
      </c>
      <c r="L82" s="44">
        <f t="shared" ca="1" si="13"/>
        <v>3.3624430933652595E-5</v>
      </c>
      <c r="M82" s="44">
        <f t="shared" ca="1" si="5"/>
        <v>21593927961.016235</v>
      </c>
      <c r="N82" s="44">
        <f t="shared" ca="1" si="6"/>
        <v>11776286151.356758</v>
      </c>
      <c r="O82" s="44">
        <f t="shared" ca="1" si="7"/>
        <v>267858387.55987415</v>
      </c>
      <c r="P82" s="43">
        <f t="shared" ca="1" si="14"/>
        <v>5.7986576837792897E-3</v>
      </c>
      <c r="Q82" s="43"/>
      <c r="R82" s="43"/>
      <c r="S82" s="43"/>
    </row>
    <row r="83" spans="1:19">
      <c r="A83" s="90"/>
      <c r="B83" s="90"/>
      <c r="C83" s="43"/>
      <c r="D83" s="91">
        <f t="shared" ref="D83:E114" si="16">A83/A$18</f>
        <v>0</v>
      </c>
      <c r="E83" s="91">
        <f t="shared" si="16"/>
        <v>0</v>
      </c>
      <c r="F83" s="44">
        <f t="shared" si="8"/>
        <v>0</v>
      </c>
      <c r="G83" s="44">
        <f t="shared" si="9"/>
        <v>0</v>
      </c>
      <c r="H83" s="44">
        <f t="shared" si="10"/>
        <v>0</v>
      </c>
      <c r="I83" s="44">
        <f t="shared" si="11"/>
        <v>0</v>
      </c>
      <c r="J83" s="44">
        <f t="shared" si="12"/>
        <v>0</v>
      </c>
      <c r="K83" s="44">
        <f t="shared" ca="1" si="4"/>
        <v>-5.7986576837792897E-3</v>
      </c>
      <c r="L83" s="44">
        <f t="shared" ca="1" si="13"/>
        <v>3.3624430933652595E-5</v>
      </c>
      <c r="M83" s="44">
        <f t="shared" ref="M83:M146" ca="1" si="17">(M$1-M$2*D83+M$3*F83)^2</f>
        <v>21593927961.016235</v>
      </c>
      <c r="N83" s="44">
        <f t="shared" ref="N83:N146" ca="1" si="18">(-M$2+M$4*D83-M$5*F83)^2</f>
        <v>11776286151.356758</v>
      </c>
      <c r="O83" s="44">
        <f t="shared" ref="O83:O146" ca="1" si="19">+(M$3-D83*M$5+F83*M$6)^2</f>
        <v>267858387.55987415</v>
      </c>
      <c r="P83" s="43">
        <f t="shared" ca="1" si="14"/>
        <v>5.7986576837792897E-3</v>
      </c>
      <c r="Q83" s="43"/>
      <c r="R83" s="43"/>
      <c r="S83" s="43"/>
    </row>
    <row r="84" spans="1:19">
      <c r="A84" s="90"/>
      <c r="B84" s="90"/>
      <c r="C84" s="43"/>
      <c r="D84" s="91">
        <f t="shared" si="16"/>
        <v>0</v>
      </c>
      <c r="E84" s="91">
        <f t="shared" si="16"/>
        <v>0</v>
      </c>
      <c r="F84" s="44">
        <f t="shared" ref="F84:F147" si="20">D84*D84</f>
        <v>0</v>
      </c>
      <c r="G84" s="44">
        <f t="shared" ref="G84:G147" si="21">D84*F84</f>
        <v>0</v>
      </c>
      <c r="H84" s="44">
        <f t="shared" ref="H84:H147" si="22">F84*F84</f>
        <v>0</v>
      </c>
      <c r="I84" s="44">
        <f t="shared" ref="I84:I147" si="23">E84*D84</f>
        <v>0</v>
      </c>
      <c r="J84" s="44">
        <f t="shared" ref="J84:J147" si="24">I84*D84</f>
        <v>0</v>
      </c>
      <c r="K84" s="44">
        <f t="shared" ca="1" si="4"/>
        <v>-5.7986576837792897E-3</v>
      </c>
      <c r="L84" s="44">
        <f t="shared" ref="L84:L147" ca="1" si="25">+(K84-E84)^2</f>
        <v>3.3624430933652595E-5</v>
      </c>
      <c r="M84" s="44">
        <f t="shared" ca="1" si="17"/>
        <v>21593927961.016235</v>
      </c>
      <c r="N84" s="44">
        <f t="shared" ca="1" si="18"/>
        <v>11776286151.356758</v>
      </c>
      <c r="O84" s="44">
        <f t="shared" ca="1" si="19"/>
        <v>267858387.55987415</v>
      </c>
      <c r="P84" s="43">
        <f t="shared" ref="P84:P147" ca="1" si="26">+E84-K84</f>
        <v>5.7986576837792897E-3</v>
      </c>
      <c r="Q84" s="43"/>
      <c r="R84" s="43"/>
      <c r="S84" s="43"/>
    </row>
    <row r="85" spans="1:19">
      <c r="A85" s="90"/>
      <c r="B85" s="90"/>
      <c r="C85" s="43"/>
      <c r="D85" s="91">
        <f t="shared" si="16"/>
        <v>0</v>
      </c>
      <c r="E85" s="91">
        <f t="shared" si="16"/>
        <v>0</v>
      </c>
      <c r="F85" s="44">
        <f t="shared" si="20"/>
        <v>0</v>
      </c>
      <c r="G85" s="44">
        <f t="shared" si="21"/>
        <v>0</v>
      </c>
      <c r="H85" s="44">
        <f t="shared" si="22"/>
        <v>0</v>
      </c>
      <c r="I85" s="44">
        <f t="shared" si="23"/>
        <v>0</v>
      </c>
      <c r="J85" s="44">
        <f t="shared" si="24"/>
        <v>0</v>
      </c>
      <c r="K85" s="44">
        <f t="shared" ref="K85:K148" ca="1" si="27">+E$4+E$5*D85+E$6*D85^2</f>
        <v>-5.7986576837792897E-3</v>
      </c>
      <c r="L85" s="44">
        <f t="shared" ca="1" si="25"/>
        <v>3.3624430933652595E-5</v>
      </c>
      <c r="M85" s="44">
        <f t="shared" ca="1" si="17"/>
        <v>21593927961.016235</v>
      </c>
      <c r="N85" s="44">
        <f t="shared" ca="1" si="18"/>
        <v>11776286151.356758</v>
      </c>
      <c r="O85" s="44">
        <f t="shared" ca="1" si="19"/>
        <v>267858387.55987415</v>
      </c>
      <c r="P85" s="43">
        <f t="shared" ca="1" si="26"/>
        <v>5.7986576837792897E-3</v>
      </c>
      <c r="Q85" s="43"/>
      <c r="R85" s="43"/>
      <c r="S85" s="43"/>
    </row>
    <row r="86" spans="1:19">
      <c r="A86" s="90"/>
      <c r="B86" s="90"/>
      <c r="C86" s="43"/>
      <c r="D86" s="91">
        <f t="shared" si="16"/>
        <v>0</v>
      </c>
      <c r="E86" s="91">
        <f t="shared" si="16"/>
        <v>0</v>
      </c>
      <c r="F86" s="44">
        <f t="shared" si="20"/>
        <v>0</v>
      </c>
      <c r="G86" s="44">
        <f t="shared" si="21"/>
        <v>0</v>
      </c>
      <c r="H86" s="44">
        <f t="shared" si="22"/>
        <v>0</v>
      </c>
      <c r="I86" s="44">
        <f t="shared" si="23"/>
        <v>0</v>
      </c>
      <c r="J86" s="44">
        <f t="shared" si="24"/>
        <v>0</v>
      </c>
      <c r="K86" s="44">
        <f t="shared" ca="1" si="27"/>
        <v>-5.7986576837792897E-3</v>
      </c>
      <c r="L86" s="44">
        <f t="shared" ca="1" si="25"/>
        <v>3.3624430933652595E-5</v>
      </c>
      <c r="M86" s="44">
        <f t="shared" ca="1" si="17"/>
        <v>21593927961.016235</v>
      </c>
      <c r="N86" s="44">
        <f t="shared" ca="1" si="18"/>
        <v>11776286151.356758</v>
      </c>
      <c r="O86" s="44">
        <f t="shared" ca="1" si="19"/>
        <v>267858387.55987415</v>
      </c>
      <c r="P86" s="43">
        <f t="shared" ca="1" si="26"/>
        <v>5.7986576837792897E-3</v>
      </c>
      <c r="Q86" s="43"/>
      <c r="R86" s="43"/>
      <c r="S86" s="43"/>
    </row>
    <row r="87" spans="1:19">
      <c r="A87" s="90"/>
      <c r="B87" s="90"/>
      <c r="C87" s="43"/>
      <c r="D87" s="91">
        <f t="shared" si="16"/>
        <v>0</v>
      </c>
      <c r="E87" s="91">
        <f t="shared" si="16"/>
        <v>0</v>
      </c>
      <c r="F87" s="44">
        <f t="shared" si="20"/>
        <v>0</v>
      </c>
      <c r="G87" s="44">
        <f t="shared" si="21"/>
        <v>0</v>
      </c>
      <c r="H87" s="44">
        <f t="shared" si="22"/>
        <v>0</v>
      </c>
      <c r="I87" s="44">
        <f t="shared" si="23"/>
        <v>0</v>
      </c>
      <c r="J87" s="44">
        <f t="shared" si="24"/>
        <v>0</v>
      </c>
      <c r="K87" s="44">
        <f t="shared" ca="1" si="27"/>
        <v>-5.7986576837792897E-3</v>
      </c>
      <c r="L87" s="44">
        <f t="shared" ca="1" si="25"/>
        <v>3.3624430933652595E-5</v>
      </c>
      <c r="M87" s="44">
        <f t="shared" ca="1" si="17"/>
        <v>21593927961.016235</v>
      </c>
      <c r="N87" s="44">
        <f t="shared" ca="1" si="18"/>
        <v>11776286151.356758</v>
      </c>
      <c r="O87" s="44">
        <f t="shared" ca="1" si="19"/>
        <v>267858387.55987415</v>
      </c>
      <c r="P87" s="43">
        <f t="shared" ca="1" si="26"/>
        <v>5.7986576837792897E-3</v>
      </c>
      <c r="Q87" s="43"/>
      <c r="R87" s="43"/>
      <c r="S87" s="43"/>
    </row>
    <row r="88" spans="1:19">
      <c r="A88" s="90"/>
      <c r="B88" s="90"/>
      <c r="C88" s="43"/>
      <c r="D88" s="91">
        <f t="shared" si="16"/>
        <v>0</v>
      </c>
      <c r="E88" s="91">
        <f t="shared" si="16"/>
        <v>0</v>
      </c>
      <c r="F88" s="44">
        <f t="shared" si="20"/>
        <v>0</v>
      </c>
      <c r="G88" s="44">
        <f t="shared" si="21"/>
        <v>0</v>
      </c>
      <c r="H88" s="44">
        <f t="shared" si="22"/>
        <v>0</v>
      </c>
      <c r="I88" s="44">
        <f t="shared" si="23"/>
        <v>0</v>
      </c>
      <c r="J88" s="44">
        <f t="shared" si="24"/>
        <v>0</v>
      </c>
      <c r="K88" s="44">
        <f t="shared" ca="1" si="27"/>
        <v>-5.7986576837792897E-3</v>
      </c>
      <c r="L88" s="44">
        <f t="shared" ca="1" si="25"/>
        <v>3.3624430933652595E-5</v>
      </c>
      <c r="M88" s="44">
        <f t="shared" ca="1" si="17"/>
        <v>21593927961.016235</v>
      </c>
      <c r="N88" s="44">
        <f t="shared" ca="1" si="18"/>
        <v>11776286151.356758</v>
      </c>
      <c r="O88" s="44">
        <f t="shared" ca="1" si="19"/>
        <v>267858387.55987415</v>
      </c>
      <c r="P88" s="43">
        <f t="shared" ca="1" si="26"/>
        <v>5.7986576837792897E-3</v>
      </c>
      <c r="Q88" s="43"/>
      <c r="R88" s="43"/>
      <c r="S88" s="43"/>
    </row>
    <row r="89" spans="1:19">
      <c r="A89" s="90"/>
      <c r="B89" s="90"/>
      <c r="C89" s="43"/>
      <c r="D89" s="91">
        <f t="shared" si="16"/>
        <v>0</v>
      </c>
      <c r="E89" s="91">
        <f t="shared" si="16"/>
        <v>0</v>
      </c>
      <c r="F89" s="44">
        <f t="shared" si="20"/>
        <v>0</v>
      </c>
      <c r="G89" s="44">
        <f t="shared" si="21"/>
        <v>0</v>
      </c>
      <c r="H89" s="44">
        <f t="shared" si="22"/>
        <v>0</v>
      </c>
      <c r="I89" s="44">
        <f t="shared" si="23"/>
        <v>0</v>
      </c>
      <c r="J89" s="44">
        <f t="shared" si="24"/>
        <v>0</v>
      </c>
      <c r="K89" s="44">
        <f t="shared" ca="1" si="27"/>
        <v>-5.7986576837792897E-3</v>
      </c>
      <c r="L89" s="44">
        <f t="shared" ca="1" si="25"/>
        <v>3.3624430933652595E-5</v>
      </c>
      <c r="M89" s="44">
        <f t="shared" ca="1" si="17"/>
        <v>21593927961.016235</v>
      </c>
      <c r="N89" s="44">
        <f t="shared" ca="1" si="18"/>
        <v>11776286151.356758</v>
      </c>
      <c r="O89" s="44">
        <f t="shared" ca="1" si="19"/>
        <v>267858387.55987415</v>
      </c>
      <c r="P89" s="43">
        <f t="shared" ca="1" si="26"/>
        <v>5.7986576837792897E-3</v>
      </c>
      <c r="Q89" s="43"/>
      <c r="R89" s="43"/>
      <c r="S89" s="43"/>
    </row>
    <row r="90" spans="1:19">
      <c r="A90" s="90"/>
      <c r="B90" s="90"/>
      <c r="C90" s="43"/>
      <c r="D90" s="91">
        <f t="shared" si="16"/>
        <v>0</v>
      </c>
      <c r="E90" s="91">
        <f t="shared" si="16"/>
        <v>0</v>
      </c>
      <c r="F90" s="44">
        <f t="shared" si="20"/>
        <v>0</v>
      </c>
      <c r="G90" s="44">
        <f t="shared" si="21"/>
        <v>0</v>
      </c>
      <c r="H90" s="44">
        <f t="shared" si="22"/>
        <v>0</v>
      </c>
      <c r="I90" s="44">
        <f t="shared" si="23"/>
        <v>0</v>
      </c>
      <c r="J90" s="44">
        <f t="shared" si="24"/>
        <v>0</v>
      </c>
      <c r="K90" s="44">
        <f t="shared" ca="1" si="27"/>
        <v>-5.7986576837792897E-3</v>
      </c>
      <c r="L90" s="44">
        <f t="shared" ca="1" si="25"/>
        <v>3.3624430933652595E-5</v>
      </c>
      <c r="M90" s="44">
        <f t="shared" ca="1" si="17"/>
        <v>21593927961.016235</v>
      </c>
      <c r="N90" s="44">
        <f t="shared" ca="1" si="18"/>
        <v>11776286151.356758</v>
      </c>
      <c r="O90" s="44">
        <f t="shared" ca="1" si="19"/>
        <v>267858387.55987415</v>
      </c>
      <c r="P90" s="43">
        <f t="shared" ca="1" si="26"/>
        <v>5.7986576837792897E-3</v>
      </c>
      <c r="Q90" s="43"/>
      <c r="R90" s="43"/>
      <c r="S90" s="43"/>
    </row>
    <row r="91" spans="1:19">
      <c r="A91" s="90"/>
      <c r="B91" s="90"/>
      <c r="C91" s="43"/>
      <c r="D91" s="91">
        <f t="shared" si="16"/>
        <v>0</v>
      </c>
      <c r="E91" s="91">
        <f t="shared" si="16"/>
        <v>0</v>
      </c>
      <c r="F91" s="44">
        <f t="shared" si="20"/>
        <v>0</v>
      </c>
      <c r="G91" s="44">
        <f t="shared" si="21"/>
        <v>0</v>
      </c>
      <c r="H91" s="44">
        <f t="shared" si="22"/>
        <v>0</v>
      </c>
      <c r="I91" s="44">
        <f t="shared" si="23"/>
        <v>0</v>
      </c>
      <c r="J91" s="44">
        <f t="shared" si="24"/>
        <v>0</v>
      </c>
      <c r="K91" s="44">
        <f t="shared" ca="1" si="27"/>
        <v>-5.7986576837792897E-3</v>
      </c>
      <c r="L91" s="44">
        <f t="shared" ca="1" si="25"/>
        <v>3.3624430933652595E-5</v>
      </c>
      <c r="M91" s="44">
        <f t="shared" ca="1" si="17"/>
        <v>21593927961.016235</v>
      </c>
      <c r="N91" s="44">
        <f t="shared" ca="1" si="18"/>
        <v>11776286151.356758</v>
      </c>
      <c r="O91" s="44">
        <f t="shared" ca="1" si="19"/>
        <v>267858387.55987415</v>
      </c>
      <c r="P91" s="43">
        <f t="shared" ca="1" si="26"/>
        <v>5.7986576837792897E-3</v>
      </c>
      <c r="Q91" s="43"/>
      <c r="R91" s="43"/>
      <c r="S91" s="43"/>
    </row>
    <row r="92" spans="1:19">
      <c r="A92" s="90"/>
      <c r="B92" s="90"/>
      <c r="C92" s="43"/>
      <c r="D92" s="91">
        <f t="shared" si="16"/>
        <v>0</v>
      </c>
      <c r="E92" s="91">
        <f t="shared" si="16"/>
        <v>0</v>
      </c>
      <c r="F92" s="44">
        <f t="shared" si="20"/>
        <v>0</v>
      </c>
      <c r="G92" s="44">
        <f t="shared" si="21"/>
        <v>0</v>
      </c>
      <c r="H92" s="44">
        <f t="shared" si="22"/>
        <v>0</v>
      </c>
      <c r="I92" s="44">
        <f t="shared" si="23"/>
        <v>0</v>
      </c>
      <c r="J92" s="44">
        <f t="shared" si="24"/>
        <v>0</v>
      </c>
      <c r="K92" s="44">
        <f t="shared" ca="1" si="27"/>
        <v>-5.7986576837792897E-3</v>
      </c>
      <c r="L92" s="44">
        <f t="shared" ca="1" si="25"/>
        <v>3.3624430933652595E-5</v>
      </c>
      <c r="M92" s="44">
        <f t="shared" ca="1" si="17"/>
        <v>21593927961.016235</v>
      </c>
      <c r="N92" s="44">
        <f t="shared" ca="1" si="18"/>
        <v>11776286151.356758</v>
      </c>
      <c r="O92" s="44">
        <f t="shared" ca="1" si="19"/>
        <v>267858387.55987415</v>
      </c>
      <c r="P92" s="43">
        <f t="shared" ca="1" si="26"/>
        <v>5.7986576837792897E-3</v>
      </c>
      <c r="Q92" s="43"/>
      <c r="R92" s="43"/>
      <c r="S92" s="43"/>
    </row>
    <row r="93" spans="1:19">
      <c r="A93" s="90"/>
      <c r="B93" s="90"/>
      <c r="C93" s="43"/>
      <c r="D93" s="91">
        <f t="shared" si="16"/>
        <v>0</v>
      </c>
      <c r="E93" s="91">
        <f t="shared" si="16"/>
        <v>0</v>
      </c>
      <c r="F93" s="44">
        <f t="shared" si="20"/>
        <v>0</v>
      </c>
      <c r="G93" s="44">
        <f t="shared" si="21"/>
        <v>0</v>
      </c>
      <c r="H93" s="44">
        <f t="shared" si="22"/>
        <v>0</v>
      </c>
      <c r="I93" s="44">
        <f t="shared" si="23"/>
        <v>0</v>
      </c>
      <c r="J93" s="44">
        <f t="shared" si="24"/>
        <v>0</v>
      </c>
      <c r="K93" s="44">
        <f t="shared" ca="1" si="27"/>
        <v>-5.7986576837792897E-3</v>
      </c>
      <c r="L93" s="44">
        <f t="shared" ca="1" si="25"/>
        <v>3.3624430933652595E-5</v>
      </c>
      <c r="M93" s="44">
        <f t="shared" ca="1" si="17"/>
        <v>21593927961.016235</v>
      </c>
      <c r="N93" s="44">
        <f t="shared" ca="1" si="18"/>
        <v>11776286151.356758</v>
      </c>
      <c r="O93" s="44">
        <f t="shared" ca="1" si="19"/>
        <v>267858387.55987415</v>
      </c>
      <c r="P93" s="43">
        <f t="shared" ca="1" si="26"/>
        <v>5.7986576837792897E-3</v>
      </c>
      <c r="Q93" s="43"/>
      <c r="R93" s="43"/>
      <c r="S93" s="43"/>
    </row>
    <row r="94" spans="1:19">
      <c r="A94" s="90"/>
      <c r="B94" s="90"/>
      <c r="C94" s="43"/>
      <c r="D94" s="91">
        <f t="shared" si="16"/>
        <v>0</v>
      </c>
      <c r="E94" s="91">
        <f t="shared" si="16"/>
        <v>0</v>
      </c>
      <c r="F94" s="44">
        <f t="shared" si="20"/>
        <v>0</v>
      </c>
      <c r="G94" s="44">
        <f t="shared" si="21"/>
        <v>0</v>
      </c>
      <c r="H94" s="44">
        <f t="shared" si="22"/>
        <v>0</v>
      </c>
      <c r="I94" s="44">
        <f t="shared" si="23"/>
        <v>0</v>
      </c>
      <c r="J94" s="44">
        <f t="shared" si="24"/>
        <v>0</v>
      </c>
      <c r="K94" s="44">
        <f t="shared" ca="1" si="27"/>
        <v>-5.7986576837792897E-3</v>
      </c>
      <c r="L94" s="44">
        <f t="shared" ca="1" si="25"/>
        <v>3.3624430933652595E-5</v>
      </c>
      <c r="M94" s="44">
        <f t="shared" ca="1" si="17"/>
        <v>21593927961.016235</v>
      </c>
      <c r="N94" s="44">
        <f t="shared" ca="1" si="18"/>
        <v>11776286151.356758</v>
      </c>
      <c r="O94" s="44">
        <f t="shared" ca="1" si="19"/>
        <v>267858387.55987415</v>
      </c>
      <c r="P94" s="43">
        <f t="shared" ca="1" si="26"/>
        <v>5.7986576837792897E-3</v>
      </c>
      <c r="Q94" s="43"/>
      <c r="R94" s="43"/>
      <c r="S94" s="43"/>
    </row>
    <row r="95" spans="1:19">
      <c r="A95" s="90"/>
      <c r="B95" s="90"/>
      <c r="C95" s="43"/>
      <c r="D95" s="91">
        <f t="shared" si="16"/>
        <v>0</v>
      </c>
      <c r="E95" s="91">
        <f t="shared" si="16"/>
        <v>0</v>
      </c>
      <c r="F95" s="44">
        <f t="shared" si="20"/>
        <v>0</v>
      </c>
      <c r="G95" s="44">
        <f t="shared" si="21"/>
        <v>0</v>
      </c>
      <c r="H95" s="44">
        <f t="shared" si="22"/>
        <v>0</v>
      </c>
      <c r="I95" s="44">
        <f t="shared" si="23"/>
        <v>0</v>
      </c>
      <c r="J95" s="44">
        <f t="shared" si="24"/>
        <v>0</v>
      </c>
      <c r="K95" s="44">
        <f t="shared" ca="1" si="27"/>
        <v>-5.7986576837792897E-3</v>
      </c>
      <c r="L95" s="44">
        <f t="shared" ca="1" si="25"/>
        <v>3.3624430933652595E-5</v>
      </c>
      <c r="M95" s="44">
        <f t="shared" ca="1" si="17"/>
        <v>21593927961.016235</v>
      </c>
      <c r="N95" s="44">
        <f t="shared" ca="1" si="18"/>
        <v>11776286151.356758</v>
      </c>
      <c r="O95" s="44">
        <f t="shared" ca="1" si="19"/>
        <v>267858387.55987415</v>
      </c>
      <c r="P95" s="43">
        <f t="shared" ca="1" si="26"/>
        <v>5.7986576837792897E-3</v>
      </c>
      <c r="Q95" s="43"/>
      <c r="R95" s="43"/>
      <c r="S95" s="43"/>
    </row>
    <row r="96" spans="1:19">
      <c r="A96" s="90"/>
      <c r="B96" s="90"/>
      <c r="C96" s="43"/>
      <c r="D96" s="91">
        <f t="shared" si="16"/>
        <v>0</v>
      </c>
      <c r="E96" s="91">
        <f t="shared" si="16"/>
        <v>0</v>
      </c>
      <c r="F96" s="44">
        <f t="shared" si="20"/>
        <v>0</v>
      </c>
      <c r="G96" s="44">
        <f t="shared" si="21"/>
        <v>0</v>
      </c>
      <c r="H96" s="44">
        <f t="shared" si="22"/>
        <v>0</v>
      </c>
      <c r="I96" s="44">
        <f t="shared" si="23"/>
        <v>0</v>
      </c>
      <c r="J96" s="44">
        <f t="shared" si="24"/>
        <v>0</v>
      </c>
      <c r="K96" s="44">
        <f t="shared" ca="1" si="27"/>
        <v>-5.7986576837792897E-3</v>
      </c>
      <c r="L96" s="44">
        <f t="shared" ca="1" si="25"/>
        <v>3.3624430933652595E-5</v>
      </c>
      <c r="M96" s="44">
        <f t="shared" ca="1" si="17"/>
        <v>21593927961.016235</v>
      </c>
      <c r="N96" s="44">
        <f t="shared" ca="1" si="18"/>
        <v>11776286151.356758</v>
      </c>
      <c r="O96" s="44">
        <f t="shared" ca="1" si="19"/>
        <v>267858387.55987415</v>
      </c>
      <c r="P96" s="43">
        <f t="shared" ca="1" si="26"/>
        <v>5.7986576837792897E-3</v>
      </c>
      <c r="Q96" s="43"/>
      <c r="R96" s="43"/>
      <c r="S96" s="43"/>
    </row>
    <row r="97" spans="1:19">
      <c r="A97" s="90"/>
      <c r="B97" s="90"/>
      <c r="C97" s="43"/>
      <c r="D97" s="91">
        <f t="shared" si="16"/>
        <v>0</v>
      </c>
      <c r="E97" s="91">
        <f t="shared" si="16"/>
        <v>0</v>
      </c>
      <c r="F97" s="44">
        <f t="shared" si="20"/>
        <v>0</v>
      </c>
      <c r="G97" s="44">
        <f t="shared" si="21"/>
        <v>0</v>
      </c>
      <c r="H97" s="44">
        <f t="shared" si="22"/>
        <v>0</v>
      </c>
      <c r="I97" s="44">
        <f t="shared" si="23"/>
        <v>0</v>
      </c>
      <c r="J97" s="44">
        <f t="shared" si="24"/>
        <v>0</v>
      </c>
      <c r="K97" s="44">
        <f t="shared" ca="1" si="27"/>
        <v>-5.7986576837792897E-3</v>
      </c>
      <c r="L97" s="44">
        <f t="shared" ca="1" si="25"/>
        <v>3.3624430933652595E-5</v>
      </c>
      <c r="M97" s="44">
        <f t="shared" ca="1" si="17"/>
        <v>21593927961.016235</v>
      </c>
      <c r="N97" s="44">
        <f t="shared" ca="1" si="18"/>
        <v>11776286151.356758</v>
      </c>
      <c r="O97" s="44">
        <f t="shared" ca="1" si="19"/>
        <v>267858387.55987415</v>
      </c>
      <c r="P97" s="43">
        <f t="shared" ca="1" si="26"/>
        <v>5.7986576837792897E-3</v>
      </c>
      <c r="Q97" s="43"/>
      <c r="R97" s="43"/>
      <c r="S97" s="43"/>
    </row>
    <row r="98" spans="1:19">
      <c r="A98" s="90"/>
      <c r="B98" s="90"/>
      <c r="C98" s="43"/>
      <c r="D98" s="91">
        <f t="shared" si="16"/>
        <v>0</v>
      </c>
      <c r="E98" s="91">
        <f t="shared" si="16"/>
        <v>0</v>
      </c>
      <c r="F98" s="44">
        <f t="shared" si="20"/>
        <v>0</v>
      </c>
      <c r="G98" s="44">
        <f t="shared" si="21"/>
        <v>0</v>
      </c>
      <c r="H98" s="44">
        <f t="shared" si="22"/>
        <v>0</v>
      </c>
      <c r="I98" s="44">
        <f t="shared" si="23"/>
        <v>0</v>
      </c>
      <c r="J98" s="44">
        <f t="shared" si="24"/>
        <v>0</v>
      </c>
      <c r="K98" s="44">
        <f t="shared" ca="1" si="27"/>
        <v>-5.7986576837792897E-3</v>
      </c>
      <c r="L98" s="44">
        <f t="shared" ca="1" si="25"/>
        <v>3.3624430933652595E-5</v>
      </c>
      <c r="M98" s="44">
        <f t="shared" ca="1" si="17"/>
        <v>21593927961.016235</v>
      </c>
      <c r="N98" s="44">
        <f t="shared" ca="1" si="18"/>
        <v>11776286151.356758</v>
      </c>
      <c r="O98" s="44">
        <f t="shared" ca="1" si="19"/>
        <v>267858387.55987415</v>
      </c>
      <c r="P98" s="43">
        <f t="shared" ca="1" si="26"/>
        <v>5.7986576837792897E-3</v>
      </c>
      <c r="Q98" s="43"/>
      <c r="R98" s="43"/>
      <c r="S98" s="43"/>
    </row>
    <row r="99" spans="1:19">
      <c r="A99" s="90"/>
      <c r="B99" s="90"/>
      <c r="C99" s="43"/>
      <c r="D99" s="91">
        <f t="shared" si="16"/>
        <v>0</v>
      </c>
      <c r="E99" s="91">
        <f t="shared" si="16"/>
        <v>0</v>
      </c>
      <c r="F99" s="44">
        <f t="shared" si="20"/>
        <v>0</v>
      </c>
      <c r="G99" s="44">
        <f t="shared" si="21"/>
        <v>0</v>
      </c>
      <c r="H99" s="44">
        <f t="shared" si="22"/>
        <v>0</v>
      </c>
      <c r="I99" s="44">
        <f t="shared" si="23"/>
        <v>0</v>
      </c>
      <c r="J99" s="44">
        <f t="shared" si="24"/>
        <v>0</v>
      </c>
      <c r="K99" s="44">
        <f t="shared" ca="1" si="27"/>
        <v>-5.7986576837792897E-3</v>
      </c>
      <c r="L99" s="44">
        <f t="shared" ca="1" si="25"/>
        <v>3.3624430933652595E-5</v>
      </c>
      <c r="M99" s="44">
        <f t="shared" ca="1" si="17"/>
        <v>21593927961.016235</v>
      </c>
      <c r="N99" s="44">
        <f t="shared" ca="1" si="18"/>
        <v>11776286151.356758</v>
      </c>
      <c r="O99" s="44">
        <f t="shared" ca="1" si="19"/>
        <v>267858387.55987415</v>
      </c>
      <c r="P99" s="43">
        <f t="shared" ca="1" si="26"/>
        <v>5.7986576837792897E-3</v>
      </c>
      <c r="Q99" s="43"/>
      <c r="R99" s="43"/>
      <c r="S99" s="43"/>
    </row>
    <row r="100" spans="1:19">
      <c r="A100" s="90"/>
      <c r="B100" s="90"/>
      <c r="C100" s="43"/>
      <c r="D100" s="91">
        <f t="shared" si="16"/>
        <v>0</v>
      </c>
      <c r="E100" s="91">
        <f t="shared" si="16"/>
        <v>0</v>
      </c>
      <c r="F100" s="44">
        <f t="shared" si="20"/>
        <v>0</v>
      </c>
      <c r="G100" s="44">
        <f t="shared" si="21"/>
        <v>0</v>
      </c>
      <c r="H100" s="44">
        <f t="shared" si="22"/>
        <v>0</v>
      </c>
      <c r="I100" s="44">
        <f t="shared" si="23"/>
        <v>0</v>
      </c>
      <c r="J100" s="44">
        <f t="shared" si="24"/>
        <v>0</v>
      </c>
      <c r="K100" s="44">
        <f t="shared" ca="1" si="27"/>
        <v>-5.7986576837792897E-3</v>
      </c>
      <c r="L100" s="44">
        <f t="shared" ca="1" si="25"/>
        <v>3.3624430933652595E-5</v>
      </c>
      <c r="M100" s="44">
        <f t="shared" ca="1" si="17"/>
        <v>21593927961.016235</v>
      </c>
      <c r="N100" s="44">
        <f t="shared" ca="1" si="18"/>
        <v>11776286151.356758</v>
      </c>
      <c r="O100" s="44">
        <f t="shared" ca="1" si="19"/>
        <v>267858387.55987415</v>
      </c>
      <c r="P100" s="43">
        <f t="shared" ca="1" si="26"/>
        <v>5.7986576837792897E-3</v>
      </c>
      <c r="Q100" s="43"/>
      <c r="R100" s="43"/>
      <c r="S100" s="43"/>
    </row>
    <row r="101" spans="1:19">
      <c r="A101" s="90"/>
      <c r="B101" s="90"/>
      <c r="C101" s="43"/>
      <c r="D101" s="91">
        <f t="shared" si="16"/>
        <v>0</v>
      </c>
      <c r="E101" s="91">
        <f t="shared" si="16"/>
        <v>0</v>
      </c>
      <c r="F101" s="44">
        <f t="shared" si="20"/>
        <v>0</v>
      </c>
      <c r="G101" s="44">
        <f t="shared" si="21"/>
        <v>0</v>
      </c>
      <c r="H101" s="44">
        <f t="shared" si="22"/>
        <v>0</v>
      </c>
      <c r="I101" s="44">
        <f t="shared" si="23"/>
        <v>0</v>
      </c>
      <c r="J101" s="44">
        <f t="shared" si="24"/>
        <v>0</v>
      </c>
      <c r="K101" s="44">
        <f t="shared" ca="1" si="27"/>
        <v>-5.7986576837792897E-3</v>
      </c>
      <c r="L101" s="44">
        <f t="shared" ca="1" si="25"/>
        <v>3.3624430933652595E-5</v>
      </c>
      <c r="M101" s="44">
        <f t="shared" ca="1" si="17"/>
        <v>21593927961.016235</v>
      </c>
      <c r="N101" s="44">
        <f t="shared" ca="1" si="18"/>
        <v>11776286151.356758</v>
      </c>
      <c r="O101" s="44">
        <f t="shared" ca="1" si="19"/>
        <v>267858387.55987415</v>
      </c>
      <c r="P101" s="43">
        <f t="shared" ca="1" si="26"/>
        <v>5.7986576837792897E-3</v>
      </c>
      <c r="Q101" s="43"/>
      <c r="R101" s="43"/>
      <c r="S101" s="43"/>
    </row>
    <row r="102" spans="1:19">
      <c r="A102" s="90"/>
      <c r="B102" s="90"/>
      <c r="C102" s="43"/>
      <c r="D102" s="91">
        <f t="shared" si="16"/>
        <v>0</v>
      </c>
      <c r="E102" s="91">
        <f t="shared" si="16"/>
        <v>0</v>
      </c>
      <c r="F102" s="44">
        <f t="shared" si="20"/>
        <v>0</v>
      </c>
      <c r="G102" s="44">
        <f t="shared" si="21"/>
        <v>0</v>
      </c>
      <c r="H102" s="44">
        <f t="shared" si="22"/>
        <v>0</v>
      </c>
      <c r="I102" s="44">
        <f t="shared" si="23"/>
        <v>0</v>
      </c>
      <c r="J102" s="44">
        <f t="shared" si="24"/>
        <v>0</v>
      </c>
      <c r="K102" s="44">
        <f t="shared" ca="1" si="27"/>
        <v>-5.7986576837792897E-3</v>
      </c>
      <c r="L102" s="44">
        <f t="shared" ca="1" si="25"/>
        <v>3.3624430933652595E-5</v>
      </c>
      <c r="M102" s="44">
        <f t="shared" ca="1" si="17"/>
        <v>21593927961.016235</v>
      </c>
      <c r="N102" s="44">
        <f t="shared" ca="1" si="18"/>
        <v>11776286151.356758</v>
      </c>
      <c r="O102" s="44">
        <f t="shared" ca="1" si="19"/>
        <v>267858387.55987415</v>
      </c>
      <c r="P102" s="43">
        <f t="shared" ca="1" si="26"/>
        <v>5.7986576837792897E-3</v>
      </c>
      <c r="Q102" s="43"/>
      <c r="R102" s="43"/>
      <c r="S102" s="43"/>
    </row>
    <row r="103" spans="1:19">
      <c r="A103" s="90"/>
      <c r="B103" s="90"/>
      <c r="C103" s="43"/>
      <c r="D103" s="91">
        <f t="shared" si="16"/>
        <v>0</v>
      </c>
      <c r="E103" s="91">
        <f t="shared" si="16"/>
        <v>0</v>
      </c>
      <c r="F103" s="44">
        <f t="shared" si="20"/>
        <v>0</v>
      </c>
      <c r="G103" s="44">
        <f t="shared" si="21"/>
        <v>0</v>
      </c>
      <c r="H103" s="44">
        <f t="shared" si="22"/>
        <v>0</v>
      </c>
      <c r="I103" s="44">
        <f t="shared" si="23"/>
        <v>0</v>
      </c>
      <c r="J103" s="44">
        <f t="shared" si="24"/>
        <v>0</v>
      </c>
      <c r="K103" s="44">
        <f t="shared" ca="1" si="27"/>
        <v>-5.7986576837792897E-3</v>
      </c>
      <c r="L103" s="44">
        <f t="shared" ca="1" si="25"/>
        <v>3.3624430933652595E-5</v>
      </c>
      <c r="M103" s="44">
        <f t="shared" ca="1" si="17"/>
        <v>21593927961.016235</v>
      </c>
      <c r="N103" s="44">
        <f t="shared" ca="1" si="18"/>
        <v>11776286151.356758</v>
      </c>
      <c r="O103" s="44">
        <f t="shared" ca="1" si="19"/>
        <v>267858387.55987415</v>
      </c>
      <c r="P103" s="43">
        <f t="shared" ca="1" si="26"/>
        <v>5.7986576837792897E-3</v>
      </c>
      <c r="Q103" s="43"/>
      <c r="R103" s="43"/>
      <c r="S103" s="43"/>
    </row>
    <row r="104" spans="1:19">
      <c r="A104" s="90"/>
      <c r="B104" s="90"/>
      <c r="C104" s="43"/>
      <c r="D104" s="91">
        <f t="shared" si="16"/>
        <v>0</v>
      </c>
      <c r="E104" s="91">
        <f t="shared" si="16"/>
        <v>0</v>
      </c>
      <c r="F104" s="44">
        <f t="shared" si="20"/>
        <v>0</v>
      </c>
      <c r="G104" s="44">
        <f t="shared" si="21"/>
        <v>0</v>
      </c>
      <c r="H104" s="44">
        <f t="shared" si="22"/>
        <v>0</v>
      </c>
      <c r="I104" s="44">
        <f t="shared" si="23"/>
        <v>0</v>
      </c>
      <c r="J104" s="44">
        <f t="shared" si="24"/>
        <v>0</v>
      </c>
      <c r="K104" s="44">
        <f t="shared" ca="1" si="27"/>
        <v>-5.7986576837792897E-3</v>
      </c>
      <c r="L104" s="44">
        <f t="shared" ca="1" si="25"/>
        <v>3.3624430933652595E-5</v>
      </c>
      <c r="M104" s="44">
        <f t="shared" ca="1" si="17"/>
        <v>21593927961.016235</v>
      </c>
      <c r="N104" s="44">
        <f t="shared" ca="1" si="18"/>
        <v>11776286151.356758</v>
      </c>
      <c r="O104" s="44">
        <f t="shared" ca="1" si="19"/>
        <v>267858387.55987415</v>
      </c>
      <c r="P104" s="43">
        <f t="shared" ca="1" si="26"/>
        <v>5.7986576837792897E-3</v>
      </c>
      <c r="Q104" s="43"/>
      <c r="R104" s="43"/>
      <c r="S104" s="43"/>
    </row>
    <row r="105" spans="1:19">
      <c r="A105" s="90"/>
      <c r="B105" s="90"/>
      <c r="C105" s="43"/>
      <c r="D105" s="91">
        <f t="shared" si="16"/>
        <v>0</v>
      </c>
      <c r="E105" s="91">
        <f t="shared" si="16"/>
        <v>0</v>
      </c>
      <c r="F105" s="44">
        <f t="shared" si="20"/>
        <v>0</v>
      </c>
      <c r="G105" s="44">
        <f t="shared" si="21"/>
        <v>0</v>
      </c>
      <c r="H105" s="44">
        <f t="shared" si="22"/>
        <v>0</v>
      </c>
      <c r="I105" s="44">
        <f t="shared" si="23"/>
        <v>0</v>
      </c>
      <c r="J105" s="44">
        <f t="shared" si="24"/>
        <v>0</v>
      </c>
      <c r="K105" s="44">
        <f t="shared" ca="1" si="27"/>
        <v>-5.7986576837792897E-3</v>
      </c>
      <c r="L105" s="44">
        <f t="shared" ca="1" si="25"/>
        <v>3.3624430933652595E-5</v>
      </c>
      <c r="M105" s="44">
        <f t="shared" ca="1" si="17"/>
        <v>21593927961.016235</v>
      </c>
      <c r="N105" s="44">
        <f t="shared" ca="1" si="18"/>
        <v>11776286151.356758</v>
      </c>
      <c r="O105" s="44">
        <f t="shared" ca="1" si="19"/>
        <v>267858387.55987415</v>
      </c>
      <c r="P105" s="43">
        <f t="shared" ca="1" si="26"/>
        <v>5.7986576837792897E-3</v>
      </c>
      <c r="Q105" s="43"/>
      <c r="R105" s="43"/>
      <c r="S105" s="43"/>
    </row>
    <row r="106" spans="1:19">
      <c r="A106" s="90"/>
      <c r="B106" s="90"/>
      <c r="C106" s="43"/>
      <c r="D106" s="91">
        <f t="shared" si="16"/>
        <v>0</v>
      </c>
      <c r="E106" s="91">
        <f t="shared" si="16"/>
        <v>0</v>
      </c>
      <c r="F106" s="44">
        <f t="shared" si="20"/>
        <v>0</v>
      </c>
      <c r="G106" s="44">
        <f t="shared" si="21"/>
        <v>0</v>
      </c>
      <c r="H106" s="44">
        <f t="shared" si="22"/>
        <v>0</v>
      </c>
      <c r="I106" s="44">
        <f t="shared" si="23"/>
        <v>0</v>
      </c>
      <c r="J106" s="44">
        <f t="shared" si="24"/>
        <v>0</v>
      </c>
      <c r="K106" s="44">
        <f t="shared" ca="1" si="27"/>
        <v>-5.7986576837792897E-3</v>
      </c>
      <c r="L106" s="44">
        <f t="shared" ca="1" si="25"/>
        <v>3.3624430933652595E-5</v>
      </c>
      <c r="M106" s="44">
        <f t="shared" ca="1" si="17"/>
        <v>21593927961.016235</v>
      </c>
      <c r="N106" s="44">
        <f t="shared" ca="1" si="18"/>
        <v>11776286151.356758</v>
      </c>
      <c r="O106" s="44">
        <f t="shared" ca="1" si="19"/>
        <v>267858387.55987415</v>
      </c>
      <c r="P106" s="43">
        <f t="shared" ca="1" si="26"/>
        <v>5.7986576837792897E-3</v>
      </c>
      <c r="Q106" s="43"/>
      <c r="R106" s="43"/>
      <c r="S106" s="43"/>
    </row>
    <row r="107" spans="1:19">
      <c r="A107" s="90"/>
      <c r="B107" s="90"/>
      <c r="C107" s="43"/>
      <c r="D107" s="91">
        <f t="shared" si="16"/>
        <v>0</v>
      </c>
      <c r="E107" s="91">
        <f t="shared" si="16"/>
        <v>0</v>
      </c>
      <c r="F107" s="44">
        <f t="shared" si="20"/>
        <v>0</v>
      </c>
      <c r="G107" s="44">
        <f t="shared" si="21"/>
        <v>0</v>
      </c>
      <c r="H107" s="44">
        <f t="shared" si="22"/>
        <v>0</v>
      </c>
      <c r="I107" s="44">
        <f t="shared" si="23"/>
        <v>0</v>
      </c>
      <c r="J107" s="44">
        <f t="shared" si="24"/>
        <v>0</v>
      </c>
      <c r="K107" s="44">
        <f t="shared" ca="1" si="27"/>
        <v>-5.7986576837792897E-3</v>
      </c>
      <c r="L107" s="44">
        <f t="shared" ca="1" si="25"/>
        <v>3.3624430933652595E-5</v>
      </c>
      <c r="M107" s="44">
        <f t="shared" ca="1" si="17"/>
        <v>21593927961.016235</v>
      </c>
      <c r="N107" s="44">
        <f t="shared" ca="1" si="18"/>
        <v>11776286151.356758</v>
      </c>
      <c r="O107" s="44">
        <f t="shared" ca="1" si="19"/>
        <v>267858387.55987415</v>
      </c>
      <c r="P107" s="43">
        <f t="shared" ca="1" si="26"/>
        <v>5.7986576837792897E-3</v>
      </c>
      <c r="Q107" s="43"/>
      <c r="R107" s="43"/>
      <c r="S107" s="43"/>
    </row>
    <row r="108" spans="1:19">
      <c r="A108" s="90"/>
      <c r="B108" s="90"/>
      <c r="C108" s="43"/>
      <c r="D108" s="91">
        <f t="shared" si="16"/>
        <v>0</v>
      </c>
      <c r="E108" s="91">
        <f t="shared" si="16"/>
        <v>0</v>
      </c>
      <c r="F108" s="44">
        <f t="shared" si="20"/>
        <v>0</v>
      </c>
      <c r="G108" s="44">
        <f t="shared" si="21"/>
        <v>0</v>
      </c>
      <c r="H108" s="44">
        <f t="shared" si="22"/>
        <v>0</v>
      </c>
      <c r="I108" s="44">
        <f t="shared" si="23"/>
        <v>0</v>
      </c>
      <c r="J108" s="44">
        <f t="shared" si="24"/>
        <v>0</v>
      </c>
      <c r="K108" s="44">
        <f t="shared" ca="1" si="27"/>
        <v>-5.7986576837792897E-3</v>
      </c>
      <c r="L108" s="44">
        <f t="shared" ca="1" si="25"/>
        <v>3.3624430933652595E-5</v>
      </c>
      <c r="M108" s="44">
        <f t="shared" ca="1" si="17"/>
        <v>21593927961.016235</v>
      </c>
      <c r="N108" s="44">
        <f t="shared" ca="1" si="18"/>
        <v>11776286151.356758</v>
      </c>
      <c r="O108" s="44">
        <f t="shared" ca="1" si="19"/>
        <v>267858387.55987415</v>
      </c>
      <c r="P108" s="43">
        <f t="shared" ca="1" si="26"/>
        <v>5.7986576837792897E-3</v>
      </c>
      <c r="Q108" s="43"/>
      <c r="R108" s="43"/>
      <c r="S108" s="43"/>
    </row>
    <row r="109" spans="1:19">
      <c r="A109" s="90"/>
      <c r="B109" s="90"/>
      <c r="C109" s="43"/>
      <c r="D109" s="91">
        <f t="shared" si="16"/>
        <v>0</v>
      </c>
      <c r="E109" s="91">
        <f t="shared" si="16"/>
        <v>0</v>
      </c>
      <c r="F109" s="44">
        <f t="shared" si="20"/>
        <v>0</v>
      </c>
      <c r="G109" s="44">
        <f t="shared" si="21"/>
        <v>0</v>
      </c>
      <c r="H109" s="44">
        <f t="shared" si="22"/>
        <v>0</v>
      </c>
      <c r="I109" s="44">
        <f t="shared" si="23"/>
        <v>0</v>
      </c>
      <c r="J109" s="44">
        <f t="shared" si="24"/>
        <v>0</v>
      </c>
      <c r="K109" s="44">
        <f t="shared" ca="1" si="27"/>
        <v>-5.7986576837792897E-3</v>
      </c>
      <c r="L109" s="44">
        <f t="shared" ca="1" si="25"/>
        <v>3.3624430933652595E-5</v>
      </c>
      <c r="M109" s="44">
        <f t="shared" ca="1" si="17"/>
        <v>21593927961.016235</v>
      </c>
      <c r="N109" s="44">
        <f t="shared" ca="1" si="18"/>
        <v>11776286151.356758</v>
      </c>
      <c r="O109" s="44">
        <f t="shared" ca="1" si="19"/>
        <v>267858387.55987415</v>
      </c>
      <c r="P109" s="43">
        <f t="shared" ca="1" si="26"/>
        <v>5.7986576837792897E-3</v>
      </c>
      <c r="Q109" s="43"/>
      <c r="R109" s="43"/>
      <c r="S109" s="43"/>
    </row>
    <row r="110" spans="1:19">
      <c r="A110" s="90"/>
      <c r="B110" s="90"/>
      <c r="C110" s="43"/>
      <c r="D110" s="91">
        <f t="shared" si="16"/>
        <v>0</v>
      </c>
      <c r="E110" s="91">
        <f t="shared" si="16"/>
        <v>0</v>
      </c>
      <c r="F110" s="44">
        <f t="shared" si="20"/>
        <v>0</v>
      </c>
      <c r="G110" s="44">
        <f t="shared" si="21"/>
        <v>0</v>
      </c>
      <c r="H110" s="44">
        <f t="shared" si="22"/>
        <v>0</v>
      </c>
      <c r="I110" s="44">
        <f t="shared" si="23"/>
        <v>0</v>
      </c>
      <c r="J110" s="44">
        <f t="shared" si="24"/>
        <v>0</v>
      </c>
      <c r="K110" s="44">
        <f t="shared" ca="1" si="27"/>
        <v>-5.7986576837792897E-3</v>
      </c>
      <c r="L110" s="44">
        <f t="shared" ca="1" si="25"/>
        <v>3.3624430933652595E-5</v>
      </c>
      <c r="M110" s="44">
        <f t="shared" ca="1" si="17"/>
        <v>21593927961.016235</v>
      </c>
      <c r="N110" s="44">
        <f t="shared" ca="1" si="18"/>
        <v>11776286151.356758</v>
      </c>
      <c r="O110" s="44">
        <f t="shared" ca="1" si="19"/>
        <v>267858387.55987415</v>
      </c>
      <c r="P110" s="43">
        <f t="shared" ca="1" si="26"/>
        <v>5.7986576837792897E-3</v>
      </c>
      <c r="Q110" s="43"/>
      <c r="R110" s="43"/>
      <c r="S110" s="43"/>
    </row>
    <row r="111" spans="1:19">
      <c r="A111" s="90"/>
      <c r="B111" s="90"/>
      <c r="C111" s="43"/>
      <c r="D111" s="91">
        <f t="shared" si="16"/>
        <v>0</v>
      </c>
      <c r="E111" s="91">
        <f t="shared" si="16"/>
        <v>0</v>
      </c>
      <c r="F111" s="44">
        <f t="shared" si="20"/>
        <v>0</v>
      </c>
      <c r="G111" s="44">
        <f t="shared" si="21"/>
        <v>0</v>
      </c>
      <c r="H111" s="44">
        <f t="shared" si="22"/>
        <v>0</v>
      </c>
      <c r="I111" s="44">
        <f t="shared" si="23"/>
        <v>0</v>
      </c>
      <c r="J111" s="44">
        <f t="shared" si="24"/>
        <v>0</v>
      </c>
      <c r="K111" s="44">
        <f t="shared" ca="1" si="27"/>
        <v>-5.7986576837792897E-3</v>
      </c>
      <c r="L111" s="44">
        <f t="shared" ca="1" si="25"/>
        <v>3.3624430933652595E-5</v>
      </c>
      <c r="M111" s="44">
        <f t="shared" ca="1" si="17"/>
        <v>21593927961.016235</v>
      </c>
      <c r="N111" s="44">
        <f t="shared" ca="1" si="18"/>
        <v>11776286151.356758</v>
      </c>
      <c r="O111" s="44">
        <f t="shared" ca="1" si="19"/>
        <v>267858387.55987415</v>
      </c>
      <c r="P111" s="43">
        <f t="shared" ca="1" si="26"/>
        <v>5.7986576837792897E-3</v>
      </c>
      <c r="Q111" s="43"/>
      <c r="R111" s="43"/>
      <c r="S111" s="43"/>
    </row>
    <row r="112" spans="1:19">
      <c r="A112" s="90"/>
      <c r="B112" s="90"/>
      <c r="C112" s="43"/>
      <c r="D112" s="91">
        <f t="shared" si="16"/>
        <v>0</v>
      </c>
      <c r="E112" s="91">
        <f t="shared" si="16"/>
        <v>0</v>
      </c>
      <c r="F112" s="44">
        <f t="shared" si="20"/>
        <v>0</v>
      </c>
      <c r="G112" s="44">
        <f t="shared" si="21"/>
        <v>0</v>
      </c>
      <c r="H112" s="44">
        <f t="shared" si="22"/>
        <v>0</v>
      </c>
      <c r="I112" s="44">
        <f t="shared" si="23"/>
        <v>0</v>
      </c>
      <c r="J112" s="44">
        <f t="shared" si="24"/>
        <v>0</v>
      </c>
      <c r="K112" s="44">
        <f t="shared" ca="1" si="27"/>
        <v>-5.7986576837792897E-3</v>
      </c>
      <c r="L112" s="44">
        <f t="shared" ca="1" si="25"/>
        <v>3.3624430933652595E-5</v>
      </c>
      <c r="M112" s="44">
        <f t="shared" ca="1" si="17"/>
        <v>21593927961.016235</v>
      </c>
      <c r="N112" s="44">
        <f t="shared" ca="1" si="18"/>
        <v>11776286151.356758</v>
      </c>
      <c r="O112" s="44">
        <f t="shared" ca="1" si="19"/>
        <v>267858387.55987415</v>
      </c>
      <c r="P112" s="43">
        <f t="shared" ca="1" si="26"/>
        <v>5.7986576837792897E-3</v>
      </c>
      <c r="Q112" s="43"/>
      <c r="R112" s="43"/>
      <c r="S112" s="43"/>
    </row>
    <row r="113" spans="1:19">
      <c r="A113" s="90"/>
      <c r="B113" s="90"/>
      <c r="C113" s="43"/>
      <c r="D113" s="91">
        <f t="shared" si="16"/>
        <v>0</v>
      </c>
      <c r="E113" s="91">
        <f t="shared" si="16"/>
        <v>0</v>
      </c>
      <c r="F113" s="44">
        <f t="shared" si="20"/>
        <v>0</v>
      </c>
      <c r="G113" s="44">
        <f t="shared" si="21"/>
        <v>0</v>
      </c>
      <c r="H113" s="44">
        <f t="shared" si="22"/>
        <v>0</v>
      </c>
      <c r="I113" s="44">
        <f t="shared" si="23"/>
        <v>0</v>
      </c>
      <c r="J113" s="44">
        <f t="shared" si="24"/>
        <v>0</v>
      </c>
      <c r="K113" s="44">
        <f t="shared" ca="1" si="27"/>
        <v>-5.7986576837792897E-3</v>
      </c>
      <c r="L113" s="44">
        <f t="shared" ca="1" si="25"/>
        <v>3.3624430933652595E-5</v>
      </c>
      <c r="M113" s="44">
        <f t="shared" ca="1" si="17"/>
        <v>21593927961.016235</v>
      </c>
      <c r="N113" s="44">
        <f t="shared" ca="1" si="18"/>
        <v>11776286151.356758</v>
      </c>
      <c r="O113" s="44">
        <f t="shared" ca="1" si="19"/>
        <v>267858387.55987415</v>
      </c>
      <c r="P113" s="43">
        <f t="shared" ca="1" si="26"/>
        <v>5.7986576837792897E-3</v>
      </c>
      <c r="Q113" s="43"/>
      <c r="R113" s="43"/>
      <c r="S113" s="43"/>
    </row>
    <row r="114" spans="1:19">
      <c r="A114" s="90"/>
      <c r="B114" s="90"/>
      <c r="C114" s="43"/>
      <c r="D114" s="91">
        <f t="shared" si="16"/>
        <v>0</v>
      </c>
      <c r="E114" s="91">
        <f t="shared" si="16"/>
        <v>0</v>
      </c>
      <c r="F114" s="44">
        <f t="shared" si="20"/>
        <v>0</v>
      </c>
      <c r="G114" s="44">
        <f t="shared" si="21"/>
        <v>0</v>
      </c>
      <c r="H114" s="44">
        <f t="shared" si="22"/>
        <v>0</v>
      </c>
      <c r="I114" s="44">
        <f t="shared" si="23"/>
        <v>0</v>
      </c>
      <c r="J114" s="44">
        <f t="shared" si="24"/>
        <v>0</v>
      </c>
      <c r="K114" s="44">
        <f t="shared" ca="1" si="27"/>
        <v>-5.7986576837792897E-3</v>
      </c>
      <c r="L114" s="44">
        <f t="shared" ca="1" si="25"/>
        <v>3.3624430933652595E-5</v>
      </c>
      <c r="M114" s="44">
        <f t="shared" ca="1" si="17"/>
        <v>21593927961.016235</v>
      </c>
      <c r="N114" s="44">
        <f t="shared" ca="1" si="18"/>
        <v>11776286151.356758</v>
      </c>
      <c r="O114" s="44">
        <f t="shared" ca="1" si="19"/>
        <v>267858387.55987415</v>
      </c>
      <c r="P114" s="43">
        <f t="shared" ca="1" si="26"/>
        <v>5.7986576837792897E-3</v>
      </c>
      <c r="Q114" s="43"/>
      <c r="R114" s="43"/>
      <c r="S114" s="43"/>
    </row>
    <row r="115" spans="1:19">
      <c r="A115" s="90"/>
      <c r="B115" s="90"/>
      <c r="C115" s="43"/>
      <c r="D115" s="91">
        <f t="shared" ref="D115:E130" si="28">A115/A$18</f>
        <v>0</v>
      </c>
      <c r="E115" s="91">
        <f t="shared" si="28"/>
        <v>0</v>
      </c>
      <c r="F115" s="44">
        <f t="shared" si="20"/>
        <v>0</v>
      </c>
      <c r="G115" s="44">
        <f t="shared" si="21"/>
        <v>0</v>
      </c>
      <c r="H115" s="44">
        <f t="shared" si="22"/>
        <v>0</v>
      </c>
      <c r="I115" s="44">
        <f t="shared" si="23"/>
        <v>0</v>
      </c>
      <c r="J115" s="44">
        <f t="shared" si="24"/>
        <v>0</v>
      </c>
      <c r="K115" s="44">
        <f t="shared" ca="1" si="27"/>
        <v>-5.7986576837792897E-3</v>
      </c>
      <c r="L115" s="44">
        <f t="shared" ca="1" si="25"/>
        <v>3.3624430933652595E-5</v>
      </c>
      <c r="M115" s="44">
        <f t="shared" ca="1" si="17"/>
        <v>21593927961.016235</v>
      </c>
      <c r="N115" s="44">
        <f t="shared" ca="1" si="18"/>
        <v>11776286151.356758</v>
      </c>
      <c r="O115" s="44">
        <f t="shared" ca="1" si="19"/>
        <v>267858387.55987415</v>
      </c>
      <c r="P115" s="43">
        <f t="shared" ca="1" si="26"/>
        <v>5.7986576837792897E-3</v>
      </c>
      <c r="Q115" s="43"/>
      <c r="R115" s="43"/>
      <c r="S115" s="43"/>
    </row>
    <row r="116" spans="1:19">
      <c r="A116" s="90"/>
      <c r="B116" s="90"/>
      <c r="C116" s="43"/>
      <c r="D116" s="91">
        <f t="shared" si="28"/>
        <v>0</v>
      </c>
      <c r="E116" s="91">
        <f t="shared" si="28"/>
        <v>0</v>
      </c>
      <c r="F116" s="44">
        <f t="shared" si="20"/>
        <v>0</v>
      </c>
      <c r="G116" s="44">
        <f t="shared" si="21"/>
        <v>0</v>
      </c>
      <c r="H116" s="44">
        <f t="shared" si="22"/>
        <v>0</v>
      </c>
      <c r="I116" s="44">
        <f t="shared" si="23"/>
        <v>0</v>
      </c>
      <c r="J116" s="44">
        <f t="shared" si="24"/>
        <v>0</v>
      </c>
      <c r="K116" s="44">
        <f t="shared" ca="1" si="27"/>
        <v>-5.7986576837792897E-3</v>
      </c>
      <c r="L116" s="44">
        <f t="shared" ca="1" si="25"/>
        <v>3.3624430933652595E-5</v>
      </c>
      <c r="M116" s="44">
        <f t="shared" ca="1" si="17"/>
        <v>21593927961.016235</v>
      </c>
      <c r="N116" s="44">
        <f t="shared" ca="1" si="18"/>
        <v>11776286151.356758</v>
      </c>
      <c r="O116" s="44">
        <f t="shared" ca="1" si="19"/>
        <v>267858387.55987415</v>
      </c>
      <c r="P116" s="43">
        <f t="shared" ca="1" si="26"/>
        <v>5.7986576837792897E-3</v>
      </c>
      <c r="Q116" s="43"/>
      <c r="R116" s="43"/>
      <c r="S116" s="43"/>
    </row>
    <row r="117" spans="1:19">
      <c r="A117" s="90"/>
      <c r="B117" s="90"/>
      <c r="C117" s="43"/>
      <c r="D117" s="91">
        <f t="shared" si="28"/>
        <v>0</v>
      </c>
      <c r="E117" s="91">
        <f t="shared" si="28"/>
        <v>0</v>
      </c>
      <c r="F117" s="44">
        <f t="shared" si="20"/>
        <v>0</v>
      </c>
      <c r="G117" s="44">
        <f t="shared" si="21"/>
        <v>0</v>
      </c>
      <c r="H117" s="44">
        <f t="shared" si="22"/>
        <v>0</v>
      </c>
      <c r="I117" s="44">
        <f t="shared" si="23"/>
        <v>0</v>
      </c>
      <c r="J117" s="44">
        <f t="shared" si="24"/>
        <v>0</v>
      </c>
      <c r="K117" s="44">
        <f t="shared" ca="1" si="27"/>
        <v>-5.7986576837792897E-3</v>
      </c>
      <c r="L117" s="44">
        <f t="shared" ca="1" si="25"/>
        <v>3.3624430933652595E-5</v>
      </c>
      <c r="M117" s="44">
        <f t="shared" ca="1" si="17"/>
        <v>21593927961.016235</v>
      </c>
      <c r="N117" s="44">
        <f t="shared" ca="1" si="18"/>
        <v>11776286151.356758</v>
      </c>
      <c r="O117" s="44">
        <f t="shared" ca="1" si="19"/>
        <v>267858387.55987415</v>
      </c>
      <c r="P117" s="43">
        <f t="shared" ca="1" si="26"/>
        <v>5.7986576837792897E-3</v>
      </c>
      <c r="Q117" s="43"/>
      <c r="R117" s="43"/>
      <c r="S117" s="43"/>
    </row>
    <row r="118" spans="1:19">
      <c r="A118" s="92"/>
      <c r="B118" s="92"/>
      <c r="C118" s="43"/>
      <c r="D118" s="91">
        <f t="shared" si="28"/>
        <v>0</v>
      </c>
      <c r="E118" s="91">
        <f t="shared" si="28"/>
        <v>0</v>
      </c>
      <c r="F118" s="44">
        <f t="shared" si="20"/>
        <v>0</v>
      </c>
      <c r="G118" s="44">
        <f t="shared" si="21"/>
        <v>0</v>
      </c>
      <c r="H118" s="44">
        <f t="shared" si="22"/>
        <v>0</v>
      </c>
      <c r="I118" s="44">
        <f t="shared" si="23"/>
        <v>0</v>
      </c>
      <c r="J118" s="44">
        <f t="shared" si="24"/>
        <v>0</v>
      </c>
      <c r="K118" s="44">
        <f t="shared" ca="1" si="27"/>
        <v>-5.7986576837792897E-3</v>
      </c>
      <c r="L118" s="44">
        <f t="shared" ca="1" si="25"/>
        <v>3.3624430933652595E-5</v>
      </c>
      <c r="M118" s="44">
        <f t="shared" ca="1" si="17"/>
        <v>21593927961.016235</v>
      </c>
      <c r="N118" s="44">
        <f t="shared" ca="1" si="18"/>
        <v>11776286151.356758</v>
      </c>
      <c r="O118" s="44">
        <f t="shared" ca="1" si="19"/>
        <v>267858387.55987415</v>
      </c>
      <c r="P118" s="43">
        <f t="shared" ca="1" si="26"/>
        <v>5.7986576837792897E-3</v>
      </c>
      <c r="Q118" s="43"/>
      <c r="R118" s="43"/>
      <c r="S118" s="43"/>
    </row>
    <row r="119" spans="1:19">
      <c r="A119" s="92"/>
      <c r="B119" s="92"/>
      <c r="C119" s="43"/>
      <c r="D119" s="91">
        <f t="shared" si="28"/>
        <v>0</v>
      </c>
      <c r="E119" s="91">
        <f t="shared" si="28"/>
        <v>0</v>
      </c>
      <c r="F119" s="44">
        <f t="shared" si="20"/>
        <v>0</v>
      </c>
      <c r="G119" s="44">
        <f t="shared" si="21"/>
        <v>0</v>
      </c>
      <c r="H119" s="44">
        <f t="shared" si="22"/>
        <v>0</v>
      </c>
      <c r="I119" s="44">
        <f t="shared" si="23"/>
        <v>0</v>
      </c>
      <c r="J119" s="44">
        <f t="shared" si="24"/>
        <v>0</v>
      </c>
      <c r="K119" s="44">
        <f t="shared" ca="1" si="27"/>
        <v>-5.7986576837792897E-3</v>
      </c>
      <c r="L119" s="44">
        <f t="shared" ca="1" si="25"/>
        <v>3.3624430933652595E-5</v>
      </c>
      <c r="M119" s="44">
        <f t="shared" ca="1" si="17"/>
        <v>21593927961.016235</v>
      </c>
      <c r="N119" s="44">
        <f t="shared" ca="1" si="18"/>
        <v>11776286151.356758</v>
      </c>
      <c r="O119" s="44">
        <f t="shared" ca="1" si="19"/>
        <v>267858387.55987415</v>
      </c>
      <c r="P119" s="43">
        <f t="shared" ca="1" si="26"/>
        <v>5.7986576837792897E-3</v>
      </c>
      <c r="Q119" s="43"/>
      <c r="R119" s="43"/>
      <c r="S119" s="43"/>
    </row>
    <row r="120" spans="1:19">
      <c r="A120" s="92"/>
      <c r="B120" s="92"/>
      <c r="C120" s="43"/>
      <c r="D120" s="91">
        <f t="shared" si="28"/>
        <v>0</v>
      </c>
      <c r="E120" s="91">
        <f t="shared" si="28"/>
        <v>0</v>
      </c>
      <c r="F120" s="44">
        <f t="shared" si="20"/>
        <v>0</v>
      </c>
      <c r="G120" s="44">
        <f t="shared" si="21"/>
        <v>0</v>
      </c>
      <c r="H120" s="44">
        <f t="shared" si="22"/>
        <v>0</v>
      </c>
      <c r="I120" s="44">
        <f t="shared" si="23"/>
        <v>0</v>
      </c>
      <c r="J120" s="44">
        <f t="shared" si="24"/>
        <v>0</v>
      </c>
      <c r="K120" s="44">
        <f t="shared" ca="1" si="27"/>
        <v>-5.7986576837792897E-3</v>
      </c>
      <c r="L120" s="44">
        <f t="shared" ca="1" si="25"/>
        <v>3.3624430933652595E-5</v>
      </c>
      <c r="M120" s="44">
        <f t="shared" ca="1" si="17"/>
        <v>21593927961.016235</v>
      </c>
      <c r="N120" s="44">
        <f t="shared" ca="1" si="18"/>
        <v>11776286151.356758</v>
      </c>
      <c r="O120" s="44">
        <f t="shared" ca="1" si="19"/>
        <v>267858387.55987415</v>
      </c>
      <c r="P120" s="43">
        <f t="shared" ca="1" si="26"/>
        <v>5.7986576837792897E-3</v>
      </c>
      <c r="Q120" s="43"/>
      <c r="R120" s="43"/>
      <c r="S120" s="43"/>
    </row>
    <row r="121" spans="1:19">
      <c r="A121" s="92"/>
      <c r="B121" s="92"/>
      <c r="C121" s="43"/>
      <c r="D121" s="91">
        <f t="shared" si="28"/>
        <v>0</v>
      </c>
      <c r="E121" s="91">
        <f t="shared" si="28"/>
        <v>0</v>
      </c>
      <c r="F121" s="44">
        <f t="shared" si="20"/>
        <v>0</v>
      </c>
      <c r="G121" s="44">
        <f t="shared" si="21"/>
        <v>0</v>
      </c>
      <c r="H121" s="44">
        <f t="shared" si="22"/>
        <v>0</v>
      </c>
      <c r="I121" s="44">
        <f t="shared" si="23"/>
        <v>0</v>
      </c>
      <c r="J121" s="44">
        <f t="shared" si="24"/>
        <v>0</v>
      </c>
      <c r="K121" s="44">
        <f t="shared" ca="1" si="27"/>
        <v>-5.7986576837792897E-3</v>
      </c>
      <c r="L121" s="44">
        <f t="shared" ca="1" si="25"/>
        <v>3.3624430933652595E-5</v>
      </c>
      <c r="M121" s="44">
        <f t="shared" ca="1" si="17"/>
        <v>21593927961.016235</v>
      </c>
      <c r="N121" s="44">
        <f t="shared" ca="1" si="18"/>
        <v>11776286151.356758</v>
      </c>
      <c r="O121" s="44">
        <f t="shared" ca="1" si="19"/>
        <v>267858387.55987415</v>
      </c>
      <c r="P121" s="43">
        <f t="shared" ca="1" si="26"/>
        <v>5.7986576837792897E-3</v>
      </c>
      <c r="Q121" s="43"/>
      <c r="R121" s="43"/>
      <c r="S121" s="43"/>
    </row>
    <row r="122" spans="1:19">
      <c r="A122" s="92"/>
      <c r="B122" s="92"/>
      <c r="C122" s="43"/>
      <c r="D122" s="91">
        <f t="shared" si="28"/>
        <v>0</v>
      </c>
      <c r="E122" s="91">
        <f t="shared" si="28"/>
        <v>0</v>
      </c>
      <c r="F122" s="44">
        <f t="shared" si="20"/>
        <v>0</v>
      </c>
      <c r="G122" s="44">
        <f t="shared" si="21"/>
        <v>0</v>
      </c>
      <c r="H122" s="44">
        <f t="shared" si="22"/>
        <v>0</v>
      </c>
      <c r="I122" s="44">
        <f t="shared" si="23"/>
        <v>0</v>
      </c>
      <c r="J122" s="44">
        <f t="shared" si="24"/>
        <v>0</v>
      </c>
      <c r="K122" s="44">
        <f t="shared" ca="1" si="27"/>
        <v>-5.7986576837792897E-3</v>
      </c>
      <c r="L122" s="44">
        <f t="shared" ca="1" si="25"/>
        <v>3.3624430933652595E-5</v>
      </c>
      <c r="M122" s="44">
        <f t="shared" ca="1" si="17"/>
        <v>21593927961.016235</v>
      </c>
      <c r="N122" s="44">
        <f t="shared" ca="1" si="18"/>
        <v>11776286151.356758</v>
      </c>
      <c r="O122" s="44">
        <f t="shared" ca="1" si="19"/>
        <v>267858387.55987415</v>
      </c>
      <c r="P122" s="43">
        <f t="shared" ca="1" si="26"/>
        <v>5.7986576837792897E-3</v>
      </c>
      <c r="Q122" s="43"/>
      <c r="R122" s="43"/>
      <c r="S122" s="43"/>
    </row>
    <row r="123" spans="1:19">
      <c r="A123" s="92"/>
      <c r="B123" s="92"/>
      <c r="C123" s="43"/>
      <c r="D123" s="91">
        <f t="shared" si="28"/>
        <v>0</v>
      </c>
      <c r="E123" s="91">
        <f t="shared" si="28"/>
        <v>0</v>
      </c>
      <c r="F123" s="44">
        <f t="shared" si="20"/>
        <v>0</v>
      </c>
      <c r="G123" s="44">
        <f t="shared" si="21"/>
        <v>0</v>
      </c>
      <c r="H123" s="44">
        <f t="shared" si="22"/>
        <v>0</v>
      </c>
      <c r="I123" s="44">
        <f t="shared" si="23"/>
        <v>0</v>
      </c>
      <c r="J123" s="44">
        <f t="shared" si="24"/>
        <v>0</v>
      </c>
      <c r="K123" s="44">
        <f t="shared" ca="1" si="27"/>
        <v>-5.7986576837792897E-3</v>
      </c>
      <c r="L123" s="44">
        <f t="shared" ca="1" si="25"/>
        <v>3.3624430933652595E-5</v>
      </c>
      <c r="M123" s="44">
        <f t="shared" ca="1" si="17"/>
        <v>21593927961.016235</v>
      </c>
      <c r="N123" s="44">
        <f t="shared" ca="1" si="18"/>
        <v>11776286151.356758</v>
      </c>
      <c r="O123" s="44">
        <f t="shared" ca="1" si="19"/>
        <v>267858387.55987415</v>
      </c>
      <c r="P123" s="43">
        <f t="shared" ca="1" si="26"/>
        <v>5.7986576837792897E-3</v>
      </c>
      <c r="Q123" s="43"/>
      <c r="R123" s="43"/>
      <c r="S123" s="43"/>
    </row>
    <row r="124" spans="1:19">
      <c r="A124" s="92"/>
      <c r="B124" s="92"/>
      <c r="C124" s="43"/>
      <c r="D124" s="91">
        <f t="shared" si="28"/>
        <v>0</v>
      </c>
      <c r="E124" s="91">
        <f t="shared" si="28"/>
        <v>0</v>
      </c>
      <c r="F124" s="44">
        <f t="shared" si="20"/>
        <v>0</v>
      </c>
      <c r="G124" s="44">
        <f t="shared" si="21"/>
        <v>0</v>
      </c>
      <c r="H124" s="44">
        <f t="shared" si="22"/>
        <v>0</v>
      </c>
      <c r="I124" s="44">
        <f t="shared" si="23"/>
        <v>0</v>
      </c>
      <c r="J124" s="44">
        <f t="shared" si="24"/>
        <v>0</v>
      </c>
      <c r="K124" s="44">
        <f t="shared" ca="1" si="27"/>
        <v>-5.7986576837792897E-3</v>
      </c>
      <c r="L124" s="44">
        <f t="shared" ca="1" si="25"/>
        <v>3.3624430933652595E-5</v>
      </c>
      <c r="M124" s="44">
        <f t="shared" ca="1" si="17"/>
        <v>21593927961.016235</v>
      </c>
      <c r="N124" s="44">
        <f t="shared" ca="1" si="18"/>
        <v>11776286151.356758</v>
      </c>
      <c r="O124" s="44">
        <f t="shared" ca="1" si="19"/>
        <v>267858387.55987415</v>
      </c>
      <c r="P124" s="43">
        <f t="shared" ca="1" si="26"/>
        <v>5.7986576837792897E-3</v>
      </c>
      <c r="Q124" s="43"/>
      <c r="R124" s="43"/>
      <c r="S124" s="43"/>
    </row>
    <row r="125" spans="1:19">
      <c r="A125" s="92"/>
      <c r="B125" s="92"/>
      <c r="C125" s="43"/>
      <c r="D125" s="91">
        <f t="shared" si="28"/>
        <v>0</v>
      </c>
      <c r="E125" s="91">
        <f t="shared" si="28"/>
        <v>0</v>
      </c>
      <c r="F125" s="44">
        <f t="shared" si="20"/>
        <v>0</v>
      </c>
      <c r="G125" s="44">
        <f t="shared" si="21"/>
        <v>0</v>
      </c>
      <c r="H125" s="44">
        <f t="shared" si="22"/>
        <v>0</v>
      </c>
      <c r="I125" s="44">
        <f t="shared" si="23"/>
        <v>0</v>
      </c>
      <c r="J125" s="44">
        <f t="shared" si="24"/>
        <v>0</v>
      </c>
      <c r="K125" s="44">
        <f t="shared" ca="1" si="27"/>
        <v>-5.7986576837792897E-3</v>
      </c>
      <c r="L125" s="44">
        <f t="shared" ca="1" si="25"/>
        <v>3.3624430933652595E-5</v>
      </c>
      <c r="M125" s="44">
        <f t="shared" ca="1" si="17"/>
        <v>21593927961.016235</v>
      </c>
      <c r="N125" s="44">
        <f t="shared" ca="1" si="18"/>
        <v>11776286151.356758</v>
      </c>
      <c r="O125" s="44">
        <f t="shared" ca="1" si="19"/>
        <v>267858387.55987415</v>
      </c>
      <c r="P125" s="43">
        <f t="shared" ca="1" si="26"/>
        <v>5.7986576837792897E-3</v>
      </c>
      <c r="Q125" s="43"/>
      <c r="R125" s="43"/>
      <c r="S125" s="43"/>
    </row>
    <row r="126" spans="1:19">
      <c r="A126" s="92"/>
      <c r="B126" s="92"/>
      <c r="C126" s="43"/>
      <c r="D126" s="91">
        <f t="shared" si="28"/>
        <v>0</v>
      </c>
      <c r="E126" s="91">
        <f t="shared" si="28"/>
        <v>0</v>
      </c>
      <c r="F126" s="44">
        <f t="shared" si="20"/>
        <v>0</v>
      </c>
      <c r="G126" s="44">
        <f t="shared" si="21"/>
        <v>0</v>
      </c>
      <c r="H126" s="44">
        <f t="shared" si="22"/>
        <v>0</v>
      </c>
      <c r="I126" s="44">
        <f t="shared" si="23"/>
        <v>0</v>
      </c>
      <c r="J126" s="44">
        <f t="shared" si="24"/>
        <v>0</v>
      </c>
      <c r="K126" s="44">
        <f t="shared" ca="1" si="27"/>
        <v>-5.7986576837792897E-3</v>
      </c>
      <c r="L126" s="44">
        <f t="shared" ca="1" si="25"/>
        <v>3.3624430933652595E-5</v>
      </c>
      <c r="M126" s="44">
        <f t="shared" ca="1" si="17"/>
        <v>21593927961.016235</v>
      </c>
      <c r="N126" s="44">
        <f t="shared" ca="1" si="18"/>
        <v>11776286151.356758</v>
      </c>
      <c r="O126" s="44">
        <f t="shared" ca="1" si="19"/>
        <v>267858387.55987415</v>
      </c>
      <c r="P126" s="43">
        <f t="shared" ca="1" si="26"/>
        <v>5.7986576837792897E-3</v>
      </c>
      <c r="Q126" s="43"/>
      <c r="R126" s="43"/>
      <c r="S126" s="43"/>
    </row>
    <row r="127" spans="1:19">
      <c r="A127" s="92"/>
      <c r="B127" s="92"/>
      <c r="C127" s="43"/>
      <c r="D127" s="91">
        <f t="shared" si="28"/>
        <v>0</v>
      </c>
      <c r="E127" s="91">
        <f t="shared" si="28"/>
        <v>0</v>
      </c>
      <c r="F127" s="44">
        <f t="shared" si="20"/>
        <v>0</v>
      </c>
      <c r="G127" s="44">
        <f t="shared" si="21"/>
        <v>0</v>
      </c>
      <c r="H127" s="44">
        <f t="shared" si="22"/>
        <v>0</v>
      </c>
      <c r="I127" s="44">
        <f t="shared" si="23"/>
        <v>0</v>
      </c>
      <c r="J127" s="44">
        <f t="shared" si="24"/>
        <v>0</v>
      </c>
      <c r="K127" s="44">
        <f t="shared" ca="1" si="27"/>
        <v>-5.7986576837792897E-3</v>
      </c>
      <c r="L127" s="44">
        <f t="shared" ca="1" si="25"/>
        <v>3.3624430933652595E-5</v>
      </c>
      <c r="M127" s="44">
        <f t="shared" ca="1" si="17"/>
        <v>21593927961.016235</v>
      </c>
      <c r="N127" s="44">
        <f t="shared" ca="1" si="18"/>
        <v>11776286151.356758</v>
      </c>
      <c r="O127" s="44">
        <f t="shared" ca="1" si="19"/>
        <v>267858387.55987415</v>
      </c>
      <c r="P127" s="43">
        <f t="shared" ca="1" si="26"/>
        <v>5.7986576837792897E-3</v>
      </c>
      <c r="Q127" s="43"/>
      <c r="R127" s="43"/>
      <c r="S127" s="43"/>
    </row>
    <row r="128" spans="1:19">
      <c r="A128" s="92"/>
      <c r="B128" s="92"/>
      <c r="C128" s="43"/>
      <c r="D128" s="91">
        <f t="shared" si="28"/>
        <v>0</v>
      </c>
      <c r="E128" s="91">
        <f t="shared" si="28"/>
        <v>0</v>
      </c>
      <c r="F128" s="44">
        <f t="shared" si="20"/>
        <v>0</v>
      </c>
      <c r="G128" s="44">
        <f t="shared" si="21"/>
        <v>0</v>
      </c>
      <c r="H128" s="44">
        <f t="shared" si="22"/>
        <v>0</v>
      </c>
      <c r="I128" s="44">
        <f t="shared" si="23"/>
        <v>0</v>
      </c>
      <c r="J128" s="44">
        <f t="shared" si="24"/>
        <v>0</v>
      </c>
      <c r="K128" s="44">
        <f t="shared" ca="1" si="27"/>
        <v>-5.7986576837792897E-3</v>
      </c>
      <c r="L128" s="44">
        <f t="shared" ca="1" si="25"/>
        <v>3.3624430933652595E-5</v>
      </c>
      <c r="M128" s="44">
        <f t="shared" ca="1" si="17"/>
        <v>21593927961.016235</v>
      </c>
      <c r="N128" s="44">
        <f t="shared" ca="1" si="18"/>
        <v>11776286151.356758</v>
      </c>
      <c r="O128" s="44">
        <f t="shared" ca="1" si="19"/>
        <v>267858387.55987415</v>
      </c>
      <c r="P128" s="43">
        <f t="shared" ca="1" si="26"/>
        <v>5.7986576837792897E-3</v>
      </c>
      <c r="Q128" s="43"/>
      <c r="R128" s="43"/>
      <c r="S128" s="43"/>
    </row>
    <row r="129" spans="1:19">
      <c r="A129" s="92"/>
      <c r="B129" s="92"/>
      <c r="C129" s="43"/>
      <c r="D129" s="91">
        <f t="shared" si="28"/>
        <v>0</v>
      </c>
      <c r="E129" s="91">
        <f t="shared" si="28"/>
        <v>0</v>
      </c>
      <c r="F129" s="44">
        <f t="shared" si="20"/>
        <v>0</v>
      </c>
      <c r="G129" s="44">
        <f t="shared" si="21"/>
        <v>0</v>
      </c>
      <c r="H129" s="44">
        <f t="shared" si="22"/>
        <v>0</v>
      </c>
      <c r="I129" s="44">
        <f t="shared" si="23"/>
        <v>0</v>
      </c>
      <c r="J129" s="44">
        <f t="shared" si="24"/>
        <v>0</v>
      </c>
      <c r="K129" s="44">
        <f t="shared" ca="1" si="27"/>
        <v>-5.7986576837792897E-3</v>
      </c>
      <c r="L129" s="44">
        <f t="shared" ca="1" si="25"/>
        <v>3.3624430933652595E-5</v>
      </c>
      <c r="M129" s="44">
        <f t="shared" ca="1" si="17"/>
        <v>21593927961.016235</v>
      </c>
      <c r="N129" s="44">
        <f t="shared" ca="1" si="18"/>
        <v>11776286151.356758</v>
      </c>
      <c r="O129" s="44">
        <f t="shared" ca="1" si="19"/>
        <v>267858387.55987415</v>
      </c>
      <c r="P129" s="43">
        <f t="shared" ca="1" si="26"/>
        <v>5.7986576837792897E-3</v>
      </c>
      <c r="Q129" s="43"/>
      <c r="R129" s="43"/>
      <c r="S129" s="43"/>
    </row>
    <row r="130" spans="1:19">
      <c r="A130" s="92"/>
      <c r="B130" s="92"/>
      <c r="C130" s="43"/>
      <c r="D130" s="91">
        <f t="shared" si="28"/>
        <v>0</v>
      </c>
      <c r="E130" s="91">
        <f t="shared" si="28"/>
        <v>0</v>
      </c>
      <c r="F130" s="44">
        <f t="shared" si="20"/>
        <v>0</v>
      </c>
      <c r="G130" s="44">
        <f t="shared" si="21"/>
        <v>0</v>
      </c>
      <c r="H130" s="44">
        <f t="shared" si="22"/>
        <v>0</v>
      </c>
      <c r="I130" s="44">
        <f t="shared" si="23"/>
        <v>0</v>
      </c>
      <c r="J130" s="44">
        <f t="shared" si="24"/>
        <v>0</v>
      </c>
      <c r="K130" s="44">
        <f t="shared" ca="1" si="27"/>
        <v>-5.7986576837792897E-3</v>
      </c>
      <c r="L130" s="44">
        <f t="shared" ca="1" si="25"/>
        <v>3.3624430933652595E-5</v>
      </c>
      <c r="M130" s="44">
        <f t="shared" ca="1" si="17"/>
        <v>21593927961.016235</v>
      </c>
      <c r="N130" s="44">
        <f t="shared" ca="1" si="18"/>
        <v>11776286151.356758</v>
      </c>
      <c r="O130" s="44">
        <f t="shared" ca="1" si="19"/>
        <v>267858387.55987415</v>
      </c>
      <c r="P130" s="43">
        <f t="shared" ca="1" si="26"/>
        <v>5.7986576837792897E-3</v>
      </c>
      <c r="Q130" s="43"/>
      <c r="R130" s="43"/>
      <c r="S130" s="43"/>
    </row>
    <row r="131" spans="1:19">
      <c r="A131" s="92"/>
      <c r="B131" s="92"/>
      <c r="C131" s="43"/>
      <c r="D131" s="91">
        <f t="shared" ref="D131:E194" si="29">A131/A$18</f>
        <v>0</v>
      </c>
      <c r="E131" s="91">
        <f t="shared" si="29"/>
        <v>0</v>
      </c>
      <c r="F131" s="44">
        <f t="shared" si="20"/>
        <v>0</v>
      </c>
      <c r="G131" s="44">
        <f t="shared" si="21"/>
        <v>0</v>
      </c>
      <c r="H131" s="44">
        <f t="shared" si="22"/>
        <v>0</v>
      </c>
      <c r="I131" s="44">
        <f t="shared" si="23"/>
        <v>0</v>
      </c>
      <c r="J131" s="44">
        <f t="shared" si="24"/>
        <v>0</v>
      </c>
      <c r="K131" s="44">
        <f t="shared" ca="1" si="27"/>
        <v>-5.7986576837792897E-3</v>
      </c>
      <c r="L131" s="44">
        <f t="shared" ca="1" si="25"/>
        <v>3.3624430933652595E-5</v>
      </c>
      <c r="M131" s="44">
        <f t="shared" ca="1" si="17"/>
        <v>21593927961.016235</v>
      </c>
      <c r="N131" s="44">
        <f t="shared" ca="1" si="18"/>
        <v>11776286151.356758</v>
      </c>
      <c r="O131" s="44">
        <f t="shared" ca="1" si="19"/>
        <v>267858387.55987415</v>
      </c>
      <c r="P131" s="43">
        <f t="shared" ca="1" si="26"/>
        <v>5.7986576837792897E-3</v>
      </c>
      <c r="Q131" s="43"/>
      <c r="R131" s="43"/>
      <c r="S131" s="43"/>
    </row>
    <row r="132" spans="1:19">
      <c r="A132" s="92"/>
      <c r="B132" s="92"/>
      <c r="C132" s="43"/>
      <c r="D132" s="91">
        <f t="shared" si="29"/>
        <v>0</v>
      </c>
      <c r="E132" s="91">
        <f t="shared" si="29"/>
        <v>0</v>
      </c>
      <c r="F132" s="44">
        <f t="shared" si="20"/>
        <v>0</v>
      </c>
      <c r="G132" s="44">
        <f t="shared" si="21"/>
        <v>0</v>
      </c>
      <c r="H132" s="44">
        <f t="shared" si="22"/>
        <v>0</v>
      </c>
      <c r="I132" s="44">
        <f t="shared" si="23"/>
        <v>0</v>
      </c>
      <c r="J132" s="44">
        <f t="shared" si="24"/>
        <v>0</v>
      </c>
      <c r="K132" s="44">
        <f t="shared" ca="1" si="27"/>
        <v>-5.7986576837792897E-3</v>
      </c>
      <c r="L132" s="44">
        <f t="shared" ca="1" si="25"/>
        <v>3.3624430933652595E-5</v>
      </c>
      <c r="M132" s="44">
        <f t="shared" ca="1" si="17"/>
        <v>21593927961.016235</v>
      </c>
      <c r="N132" s="44">
        <f t="shared" ca="1" si="18"/>
        <v>11776286151.356758</v>
      </c>
      <c r="O132" s="44">
        <f t="shared" ca="1" si="19"/>
        <v>267858387.55987415</v>
      </c>
      <c r="P132" s="43">
        <f t="shared" ca="1" si="26"/>
        <v>5.7986576837792897E-3</v>
      </c>
      <c r="Q132" s="43"/>
      <c r="R132" s="43"/>
      <c r="S132" s="43"/>
    </row>
    <row r="133" spans="1:19">
      <c r="A133" s="92"/>
      <c r="B133" s="92"/>
      <c r="C133" s="43"/>
      <c r="D133" s="91">
        <f t="shared" si="29"/>
        <v>0</v>
      </c>
      <c r="E133" s="91">
        <f t="shared" si="29"/>
        <v>0</v>
      </c>
      <c r="F133" s="44">
        <f t="shared" si="20"/>
        <v>0</v>
      </c>
      <c r="G133" s="44">
        <f t="shared" si="21"/>
        <v>0</v>
      </c>
      <c r="H133" s="44">
        <f t="shared" si="22"/>
        <v>0</v>
      </c>
      <c r="I133" s="44">
        <f t="shared" si="23"/>
        <v>0</v>
      </c>
      <c r="J133" s="44">
        <f t="shared" si="24"/>
        <v>0</v>
      </c>
      <c r="K133" s="44">
        <f t="shared" ca="1" si="27"/>
        <v>-5.7986576837792897E-3</v>
      </c>
      <c r="L133" s="44">
        <f t="shared" ca="1" si="25"/>
        <v>3.3624430933652595E-5</v>
      </c>
      <c r="M133" s="44">
        <f t="shared" ca="1" si="17"/>
        <v>21593927961.016235</v>
      </c>
      <c r="N133" s="44">
        <f t="shared" ca="1" si="18"/>
        <v>11776286151.356758</v>
      </c>
      <c r="O133" s="44">
        <f t="shared" ca="1" si="19"/>
        <v>267858387.55987415</v>
      </c>
      <c r="P133" s="43">
        <f t="shared" ca="1" si="26"/>
        <v>5.7986576837792897E-3</v>
      </c>
      <c r="Q133" s="43"/>
      <c r="R133" s="43"/>
      <c r="S133" s="43"/>
    </row>
    <row r="134" spans="1:19">
      <c r="A134" s="92"/>
      <c r="B134" s="92"/>
      <c r="C134" s="43"/>
      <c r="D134" s="91">
        <f t="shared" si="29"/>
        <v>0</v>
      </c>
      <c r="E134" s="91">
        <f t="shared" si="29"/>
        <v>0</v>
      </c>
      <c r="F134" s="44">
        <f t="shared" si="20"/>
        <v>0</v>
      </c>
      <c r="G134" s="44">
        <f t="shared" si="21"/>
        <v>0</v>
      </c>
      <c r="H134" s="44">
        <f t="shared" si="22"/>
        <v>0</v>
      </c>
      <c r="I134" s="44">
        <f t="shared" si="23"/>
        <v>0</v>
      </c>
      <c r="J134" s="44">
        <f t="shared" si="24"/>
        <v>0</v>
      </c>
      <c r="K134" s="44">
        <f t="shared" ca="1" si="27"/>
        <v>-5.7986576837792897E-3</v>
      </c>
      <c r="L134" s="44">
        <f t="shared" ca="1" si="25"/>
        <v>3.3624430933652595E-5</v>
      </c>
      <c r="M134" s="44">
        <f t="shared" ca="1" si="17"/>
        <v>21593927961.016235</v>
      </c>
      <c r="N134" s="44">
        <f t="shared" ca="1" si="18"/>
        <v>11776286151.356758</v>
      </c>
      <c r="O134" s="44">
        <f t="shared" ca="1" si="19"/>
        <v>267858387.55987415</v>
      </c>
      <c r="P134" s="43">
        <f t="shared" ca="1" si="26"/>
        <v>5.7986576837792897E-3</v>
      </c>
      <c r="Q134" s="43"/>
      <c r="R134" s="43"/>
      <c r="S134" s="43"/>
    </row>
    <row r="135" spans="1:19">
      <c r="A135" s="92"/>
      <c r="B135" s="92"/>
      <c r="C135" s="43"/>
      <c r="D135" s="91">
        <f t="shared" si="29"/>
        <v>0</v>
      </c>
      <c r="E135" s="91">
        <f t="shared" si="29"/>
        <v>0</v>
      </c>
      <c r="F135" s="44">
        <f t="shared" si="20"/>
        <v>0</v>
      </c>
      <c r="G135" s="44">
        <f t="shared" si="21"/>
        <v>0</v>
      </c>
      <c r="H135" s="44">
        <f t="shared" si="22"/>
        <v>0</v>
      </c>
      <c r="I135" s="44">
        <f t="shared" si="23"/>
        <v>0</v>
      </c>
      <c r="J135" s="44">
        <f t="shared" si="24"/>
        <v>0</v>
      </c>
      <c r="K135" s="44">
        <f t="shared" ca="1" si="27"/>
        <v>-5.7986576837792897E-3</v>
      </c>
      <c r="L135" s="44">
        <f t="shared" ca="1" si="25"/>
        <v>3.3624430933652595E-5</v>
      </c>
      <c r="M135" s="44">
        <f t="shared" ca="1" si="17"/>
        <v>21593927961.016235</v>
      </c>
      <c r="N135" s="44">
        <f t="shared" ca="1" si="18"/>
        <v>11776286151.356758</v>
      </c>
      <c r="O135" s="44">
        <f t="shared" ca="1" si="19"/>
        <v>267858387.55987415</v>
      </c>
      <c r="P135" s="43">
        <f t="shared" ca="1" si="26"/>
        <v>5.7986576837792897E-3</v>
      </c>
      <c r="Q135" s="43"/>
      <c r="R135" s="43"/>
      <c r="S135" s="43"/>
    </row>
    <row r="136" spans="1:19">
      <c r="A136" s="92"/>
      <c r="B136" s="92"/>
      <c r="C136" s="43"/>
      <c r="D136" s="91">
        <f t="shared" si="29"/>
        <v>0</v>
      </c>
      <c r="E136" s="91">
        <f t="shared" si="29"/>
        <v>0</v>
      </c>
      <c r="F136" s="44">
        <f t="shared" si="20"/>
        <v>0</v>
      </c>
      <c r="G136" s="44">
        <f t="shared" si="21"/>
        <v>0</v>
      </c>
      <c r="H136" s="44">
        <f t="shared" si="22"/>
        <v>0</v>
      </c>
      <c r="I136" s="44">
        <f t="shared" si="23"/>
        <v>0</v>
      </c>
      <c r="J136" s="44">
        <f t="shared" si="24"/>
        <v>0</v>
      </c>
      <c r="K136" s="44">
        <f t="shared" ca="1" si="27"/>
        <v>-5.7986576837792897E-3</v>
      </c>
      <c r="L136" s="44">
        <f t="shared" ca="1" si="25"/>
        <v>3.3624430933652595E-5</v>
      </c>
      <c r="M136" s="44">
        <f t="shared" ca="1" si="17"/>
        <v>21593927961.016235</v>
      </c>
      <c r="N136" s="44">
        <f t="shared" ca="1" si="18"/>
        <v>11776286151.356758</v>
      </c>
      <c r="O136" s="44">
        <f t="shared" ca="1" si="19"/>
        <v>267858387.55987415</v>
      </c>
      <c r="P136" s="43">
        <f t="shared" ca="1" si="26"/>
        <v>5.7986576837792897E-3</v>
      </c>
      <c r="Q136" s="43"/>
      <c r="R136" s="43"/>
      <c r="S136" s="43"/>
    </row>
    <row r="137" spans="1:19">
      <c r="A137" s="92"/>
      <c r="B137" s="92"/>
      <c r="C137" s="43"/>
      <c r="D137" s="91">
        <f t="shared" si="29"/>
        <v>0</v>
      </c>
      <c r="E137" s="91">
        <f t="shared" si="29"/>
        <v>0</v>
      </c>
      <c r="F137" s="44">
        <f t="shared" si="20"/>
        <v>0</v>
      </c>
      <c r="G137" s="44">
        <f t="shared" si="21"/>
        <v>0</v>
      </c>
      <c r="H137" s="44">
        <f t="shared" si="22"/>
        <v>0</v>
      </c>
      <c r="I137" s="44">
        <f t="shared" si="23"/>
        <v>0</v>
      </c>
      <c r="J137" s="44">
        <f t="shared" si="24"/>
        <v>0</v>
      </c>
      <c r="K137" s="44">
        <f t="shared" ca="1" si="27"/>
        <v>-5.7986576837792897E-3</v>
      </c>
      <c r="L137" s="44">
        <f t="shared" ca="1" si="25"/>
        <v>3.3624430933652595E-5</v>
      </c>
      <c r="M137" s="44">
        <f t="shared" ca="1" si="17"/>
        <v>21593927961.016235</v>
      </c>
      <c r="N137" s="44">
        <f t="shared" ca="1" si="18"/>
        <v>11776286151.356758</v>
      </c>
      <c r="O137" s="44">
        <f t="shared" ca="1" si="19"/>
        <v>267858387.55987415</v>
      </c>
      <c r="P137" s="43">
        <f t="shared" ca="1" si="26"/>
        <v>5.7986576837792897E-3</v>
      </c>
      <c r="Q137" s="43"/>
      <c r="R137" s="43"/>
      <c r="S137" s="43"/>
    </row>
    <row r="138" spans="1:19">
      <c r="A138" s="92"/>
      <c r="B138" s="92"/>
      <c r="C138" s="43"/>
      <c r="D138" s="91">
        <f t="shared" si="29"/>
        <v>0</v>
      </c>
      <c r="E138" s="91">
        <f t="shared" si="29"/>
        <v>0</v>
      </c>
      <c r="F138" s="44">
        <f t="shared" si="20"/>
        <v>0</v>
      </c>
      <c r="G138" s="44">
        <f t="shared" si="21"/>
        <v>0</v>
      </c>
      <c r="H138" s="44">
        <f t="shared" si="22"/>
        <v>0</v>
      </c>
      <c r="I138" s="44">
        <f t="shared" si="23"/>
        <v>0</v>
      </c>
      <c r="J138" s="44">
        <f t="shared" si="24"/>
        <v>0</v>
      </c>
      <c r="K138" s="44">
        <f t="shared" ca="1" si="27"/>
        <v>-5.7986576837792897E-3</v>
      </c>
      <c r="L138" s="44">
        <f t="shared" ca="1" si="25"/>
        <v>3.3624430933652595E-5</v>
      </c>
      <c r="M138" s="44">
        <f t="shared" ca="1" si="17"/>
        <v>21593927961.016235</v>
      </c>
      <c r="N138" s="44">
        <f t="shared" ca="1" si="18"/>
        <v>11776286151.356758</v>
      </c>
      <c r="O138" s="44">
        <f t="shared" ca="1" si="19"/>
        <v>267858387.55987415</v>
      </c>
      <c r="P138" s="43">
        <f t="shared" ca="1" si="26"/>
        <v>5.7986576837792897E-3</v>
      </c>
      <c r="Q138" s="43"/>
      <c r="R138" s="43"/>
      <c r="S138" s="43"/>
    </row>
    <row r="139" spans="1:19">
      <c r="A139" s="92"/>
      <c r="B139" s="92"/>
      <c r="C139" s="43"/>
      <c r="D139" s="91">
        <f t="shared" si="29"/>
        <v>0</v>
      </c>
      <c r="E139" s="91">
        <f t="shared" si="29"/>
        <v>0</v>
      </c>
      <c r="F139" s="44">
        <f t="shared" si="20"/>
        <v>0</v>
      </c>
      <c r="G139" s="44">
        <f t="shared" si="21"/>
        <v>0</v>
      </c>
      <c r="H139" s="44">
        <f t="shared" si="22"/>
        <v>0</v>
      </c>
      <c r="I139" s="44">
        <f t="shared" si="23"/>
        <v>0</v>
      </c>
      <c r="J139" s="44">
        <f t="shared" si="24"/>
        <v>0</v>
      </c>
      <c r="K139" s="44">
        <f t="shared" ca="1" si="27"/>
        <v>-5.7986576837792897E-3</v>
      </c>
      <c r="L139" s="44">
        <f t="shared" ca="1" si="25"/>
        <v>3.3624430933652595E-5</v>
      </c>
      <c r="M139" s="44">
        <f t="shared" ca="1" si="17"/>
        <v>21593927961.016235</v>
      </c>
      <c r="N139" s="44">
        <f t="shared" ca="1" si="18"/>
        <v>11776286151.356758</v>
      </c>
      <c r="O139" s="44">
        <f t="shared" ca="1" si="19"/>
        <v>267858387.55987415</v>
      </c>
      <c r="P139" s="43">
        <f t="shared" ca="1" si="26"/>
        <v>5.7986576837792897E-3</v>
      </c>
      <c r="Q139" s="43"/>
      <c r="R139" s="43"/>
      <c r="S139" s="43"/>
    </row>
    <row r="140" spans="1:19">
      <c r="A140" s="92"/>
      <c r="B140" s="92"/>
      <c r="C140" s="43"/>
      <c r="D140" s="91">
        <f t="shared" si="29"/>
        <v>0</v>
      </c>
      <c r="E140" s="91">
        <f t="shared" si="29"/>
        <v>0</v>
      </c>
      <c r="F140" s="44">
        <f t="shared" si="20"/>
        <v>0</v>
      </c>
      <c r="G140" s="44">
        <f t="shared" si="21"/>
        <v>0</v>
      </c>
      <c r="H140" s="44">
        <f t="shared" si="22"/>
        <v>0</v>
      </c>
      <c r="I140" s="44">
        <f t="shared" si="23"/>
        <v>0</v>
      </c>
      <c r="J140" s="44">
        <f t="shared" si="24"/>
        <v>0</v>
      </c>
      <c r="K140" s="44">
        <f t="shared" ca="1" si="27"/>
        <v>-5.7986576837792897E-3</v>
      </c>
      <c r="L140" s="44">
        <f t="shared" ca="1" si="25"/>
        <v>3.3624430933652595E-5</v>
      </c>
      <c r="M140" s="44">
        <f t="shared" ca="1" si="17"/>
        <v>21593927961.016235</v>
      </c>
      <c r="N140" s="44">
        <f t="shared" ca="1" si="18"/>
        <v>11776286151.356758</v>
      </c>
      <c r="O140" s="44">
        <f t="shared" ca="1" si="19"/>
        <v>267858387.55987415</v>
      </c>
      <c r="P140" s="43">
        <f t="shared" ca="1" si="26"/>
        <v>5.7986576837792897E-3</v>
      </c>
      <c r="Q140" s="43"/>
      <c r="R140" s="43"/>
      <c r="S140" s="43"/>
    </row>
    <row r="141" spans="1:19">
      <c r="A141" s="92"/>
      <c r="B141" s="92"/>
      <c r="C141" s="43"/>
      <c r="D141" s="91">
        <f t="shared" si="29"/>
        <v>0</v>
      </c>
      <c r="E141" s="91">
        <f t="shared" si="29"/>
        <v>0</v>
      </c>
      <c r="F141" s="44">
        <f t="shared" si="20"/>
        <v>0</v>
      </c>
      <c r="G141" s="44">
        <f t="shared" si="21"/>
        <v>0</v>
      </c>
      <c r="H141" s="44">
        <f t="shared" si="22"/>
        <v>0</v>
      </c>
      <c r="I141" s="44">
        <f t="shared" si="23"/>
        <v>0</v>
      </c>
      <c r="J141" s="44">
        <f t="shared" si="24"/>
        <v>0</v>
      </c>
      <c r="K141" s="44">
        <f t="shared" ca="1" si="27"/>
        <v>-5.7986576837792897E-3</v>
      </c>
      <c r="L141" s="44">
        <f t="shared" ca="1" si="25"/>
        <v>3.3624430933652595E-5</v>
      </c>
      <c r="M141" s="44">
        <f t="shared" ca="1" si="17"/>
        <v>21593927961.016235</v>
      </c>
      <c r="N141" s="44">
        <f t="shared" ca="1" si="18"/>
        <v>11776286151.356758</v>
      </c>
      <c r="O141" s="44">
        <f t="shared" ca="1" si="19"/>
        <v>267858387.55987415</v>
      </c>
      <c r="P141" s="43">
        <f t="shared" ca="1" si="26"/>
        <v>5.7986576837792897E-3</v>
      </c>
      <c r="Q141" s="43"/>
      <c r="R141" s="43"/>
      <c r="S141" s="43"/>
    </row>
    <row r="142" spans="1:19">
      <c r="A142" s="92"/>
      <c r="B142" s="92"/>
      <c r="C142" s="43"/>
      <c r="D142" s="91">
        <f t="shared" si="29"/>
        <v>0</v>
      </c>
      <c r="E142" s="91">
        <f t="shared" si="29"/>
        <v>0</v>
      </c>
      <c r="F142" s="44">
        <f t="shared" si="20"/>
        <v>0</v>
      </c>
      <c r="G142" s="44">
        <f t="shared" si="21"/>
        <v>0</v>
      </c>
      <c r="H142" s="44">
        <f t="shared" si="22"/>
        <v>0</v>
      </c>
      <c r="I142" s="44">
        <f t="shared" si="23"/>
        <v>0</v>
      </c>
      <c r="J142" s="44">
        <f t="shared" si="24"/>
        <v>0</v>
      </c>
      <c r="K142" s="44">
        <f t="shared" ca="1" si="27"/>
        <v>-5.7986576837792897E-3</v>
      </c>
      <c r="L142" s="44">
        <f t="shared" ca="1" si="25"/>
        <v>3.3624430933652595E-5</v>
      </c>
      <c r="M142" s="44">
        <f t="shared" ca="1" si="17"/>
        <v>21593927961.016235</v>
      </c>
      <c r="N142" s="44">
        <f t="shared" ca="1" si="18"/>
        <v>11776286151.356758</v>
      </c>
      <c r="O142" s="44">
        <f t="shared" ca="1" si="19"/>
        <v>267858387.55987415</v>
      </c>
      <c r="P142" s="43">
        <f t="shared" ca="1" si="26"/>
        <v>5.7986576837792897E-3</v>
      </c>
      <c r="Q142" s="43"/>
      <c r="R142" s="43"/>
      <c r="S142" s="43"/>
    </row>
    <row r="143" spans="1:19">
      <c r="A143" s="92"/>
      <c r="B143" s="92"/>
      <c r="C143" s="43"/>
      <c r="D143" s="91">
        <f t="shared" si="29"/>
        <v>0</v>
      </c>
      <c r="E143" s="91">
        <f t="shared" si="29"/>
        <v>0</v>
      </c>
      <c r="F143" s="44">
        <f t="shared" si="20"/>
        <v>0</v>
      </c>
      <c r="G143" s="44">
        <f t="shared" si="21"/>
        <v>0</v>
      </c>
      <c r="H143" s="44">
        <f t="shared" si="22"/>
        <v>0</v>
      </c>
      <c r="I143" s="44">
        <f t="shared" si="23"/>
        <v>0</v>
      </c>
      <c r="J143" s="44">
        <f t="shared" si="24"/>
        <v>0</v>
      </c>
      <c r="K143" s="44">
        <f t="shared" ca="1" si="27"/>
        <v>-5.7986576837792897E-3</v>
      </c>
      <c r="L143" s="44">
        <f t="shared" ca="1" si="25"/>
        <v>3.3624430933652595E-5</v>
      </c>
      <c r="M143" s="44">
        <f t="shared" ca="1" si="17"/>
        <v>21593927961.016235</v>
      </c>
      <c r="N143" s="44">
        <f t="shared" ca="1" si="18"/>
        <v>11776286151.356758</v>
      </c>
      <c r="O143" s="44">
        <f t="shared" ca="1" si="19"/>
        <v>267858387.55987415</v>
      </c>
      <c r="P143" s="43">
        <f t="shared" ca="1" si="26"/>
        <v>5.7986576837792897E-3</v>
      </c>
      <c r="Q143" s="43"/>
      <c r="R143" s="43"/>
      <c r="S143" s="43"/>
    </row>
    <row r="144" spans="1:19">
      <c r="A144" s="92"/>
      <c r="B144" s="92"/>
      <c r="C144" s="43"/>
      <c r="D144" s="91">
        <f t="shared" si="29"/>
        <v>0</v>
      </c>
      <c r="E144" s="91">
        <f t="shared" si="29"/>
        <v>0</v>
      </c>
      <c r="F144" s="44">
        <f t="shared" si="20"/>
        <v>0</v>
      </c>
      <c r="G144" s="44">
        <f t="shared" si="21"/>
        <v>0</v>
      </c>
      <c r="H144" s="44">
        <f t="shared" si="22"/>
        <v>0</v>
      </c>
      <c r="I144" s="44">
        <f t="shared" si="23"/>
        <v>0</v>
      </c>
      <c r="J144" s="44">
        <f t="shared" si="24"/>
        <v>0</v>
      </c>
      <c r="K144" s="44">
        <f t="shared" ca="1" si="27"/>
        <v>-5.7986576837792897E-3</v>
      </c>
      <c r="L144" s="44">
        <f t="shared" ca="1" si="25"/>
        <v>3.3624430933652595E-5</v>
      </c>
      <c r="M144" s="44">
        <f t="shared" ca="1" si="17"/>
        <v>21593927961.016235</v>
      </c>
      <c r="N144" s="44">
        <f t="shared" ca="1" si="18"/>
        <v>11776286151.356758</v>
      </c>
      <c r="O144" s="44">
        <f t="shared" ca="1" si="19"/>
        <v>267858387.55987415</v>
      </c>
      <c r="P144" s="43">
        <f t="shared" ca="1" si="26"/>
        <v>5.7986576837792897E-3</v>
      </c>
      <c r="Q144" s="43"/>
      <c r="R144" s="43"/>
      <c r="S144" s="43"/>
    </row>
    <row r="145" spans="1:19">
      <c r="A145" s="92"/>
      <c r="B145" s="92"/>
      <c r="C145" s="43"/>
      <c r="D145" s="91">
        <f t="shared" si="29"/>
        <v>0</v>
      </c>
      <c r="E145" s="91">
        <f t="shared" si="29"/>
        <v>0</v>
      </c>
      <c r="F145" s="44">
        <f t="shared" si="20"/>
        <v>0</v>
      </c>
      <c r="G145" s="44">
        <f t="shared" si="21"/>
        <v>0</v>
      </c>
      <c r="H145" s="44">
        <f t="shared" si="22"/>
        <v>0</v>
      </c>
      <c r="I145" s="44">
        <f t="shared" si="23"/>
        <v>0</v>
      </c>
      <c r="J145" s="44">
        <f t="shared" si="24"/>
        <v>0</v>
      </c>
      <c r="K145" s="44">
        <f t="shared" ca="1" si="27"/>
        <v>-5.7986576837792897E-3</v>
      </c>
      <c r="L145" s="44">
        <f t="shared" ca="1" si="25"/>
        <v>3.3624430933652595E-5</v>
      </c>
      <c r="M145" s="44">
        <f t="shared" ca="1" si="17"/>
        <v>21593927961.016235</v>
      </c>
      <c r="N145" s="44">
        <f t="shared" ca="1" si="18"/>
        <v>11776286151.356758</v>
      </c>
      <c r="O145" s="44">
        <f t="shared" ca="1" si="19"/>
        <v>267858387.55987415</v>
      </c>
      <c r="P145" s="43">
        <f t="shared" ca="1" si="26"/>
        <v>5.7986576837792897E-3</v>
      </c>
      <c r="Q145" s="43"/>
      <c r="R145" s="43"/>
      <c r="S145" s="43"/>
    </row>
    <row r="146" spans="1:19">
      <c r="A146" s="92"/>
      <c r="B146" s="92"/>
      <c r="C146" s="43"/>
      <c r="D146" s="91">
        <f t="shared" si="29"/>
        <v>0</v>
      </c>
      <c r="E146" s="91">
        <f t="shared" si="29"/>
        <v>0</v>
      </c>
      <c r="F146" s="44">
        <f t="shared" si="20"/>
        <v>0</v>
      </c>
      <c r="G146" s="44">
        <f t="shared" si="21"/>
        <v>0</v>
      </c>
      <c r="H146" s="44">
        <f t="shared" si="22"/>
        <v>0</v>
      </c>
      <c r="I146" s="44">
        <f t="shared" si="23"/>
        <v>0</v>
      </c>
      <c r="J146" s="44">
        <f t="shared" si="24"/>
        <v>0</v>
      </c>
      <c r="K146" s="44">
        <f t="shared" ca="1" si="27"/>
        <v>-5.7986576837792897E-3</v>
      </c>
      <c r="L146" s="44">
        <f t="shared" ca="1" si="25"/>
        <v>3.3624430933652595E-5</v>
      </c>
      <c r="M146" s="44">
        <f t="shared" ca="1" si="17"/>
        <v>21593927961.016235</v>
      </c>
      <c r="N146" s="44">
        <f t="shared" ca="1" si="18"/>
        <v>11776286151.356758</v>
      </c>
      <c r="O146" s="44">
        <f t="shared" ca="1" si="19"/>
        <v>267858387.55987415</v>
      </c>
      <c r="P146" s="43">
        <f t="shared" ca="1" si="26"/>
        <v>5.7986576837792897E-3</v>
      </c>
      <c r="Q146" s="43"/>
      <c r="R146" s="43"/>
      <c r="S146" s="43"/>
    </row>
    <row r="147" spans="1:19">
      <c r="A147" s="92"/>
      <c r="B147" s="92"/>
      <c r="C147" s="43"/>
      <c r="D147" s="91">
        <f t="shared" si="29"/>
        <v>0</v>
      </c>
      <c r="E147" s="91">
        <f t="shared" si="29"/>
        <v>0</v>
      </c>
      <c r="F147" s="44">
        <f t="shared" si="20"/>
        <v>0</v>
      </c>
      <c r="G147" s="44">
        <f t="shared" si="21"/>
        <v>0</v>
      </c>
      <c r="H147" s="44">
        <f t="shared" si="22"/>
        <v>0</v>
      </c>
      <c r="I147" s="44">
        <f t="shared" si="23"/>
        <v>0</v>
      </c>
      <c r="J147" s="44">
        <f t="shared" si="24"/>
        <v>0</v>
      </c>
      <c r="K147" s="44">
        <f t="shared" ca="1" si="27"/>
        <v>-5.7986576837792897E-3</v>
      </c>
      <c r="L147" s="44">
        <f t="shared" ca="1" si="25"/>
        <v>3.3624430933652595E-5</v>
      </c>
      <c r="M147" s="44">
        <f t="shared" ref="M147:M210" ca="1" si="30">(M$1-M$2*D147+M$3*F147)^2</f>
        <v>21593927961.016235</v>
      </c>
      <c r="N147" s="44">
        <f t="shared" ref="N147:N210" ca="1" si="31">(-M$2+M$4*D147-M$5*F147)^2</f>
        <v>11776286151.356758</v>
      </c>
      <c r="O147" s="44">
        <f t="shared" ref="O147:O210" ca="1" si="32">+(M$3-D147*M$5+F147*M$6)^2</f>
        <v>267858387.55987415</v>
      </c>
      <c r="P147" s="43">
        <f t="shared" ca="1" si="26"/>
        <v>5.7986576837792897E-3</v>
      </c>
      <c r="Q147" s="43"/>
      <c r="R147" s="43"/>
      <c r="S147" s="43"/>
    </row>
    <row r="148" spans="1:19">
      <c r="A148" s="92"/>
      <c r="B148" s="92"/>
      <c r="C148" s="43"/>
      <c r="D148" s="91">
        <f t="shared" si="29"/>
        <v>0</v>
      </c>
      <c r="E148" s="91">
        <f t="shared" si="29"/>
        <v>0</v>
      </c>
      <c r="F148" s="44">
        <f t="shared" ref="F148:F211" si="33">D148*D148</f>
        <v>0</v>
      </c>
      <c r="G148" s="44">
        <f t="shared" ref="G148:G211" si="34">D148*F148</f>
        <v>0</v>
      </c>
      <c r="H148" s="44">
        <f t="shared" ref="H148:H211" si="35">F148*F148</f>
        <v>0</v>
      </c>
      <c r="I148" s="44">
        <f t="shared" ref="I148:I211" si="36">E148*D148</f>
        <v>0</v>
      </c>
      <c r="J148" s="44">
        <f t="shared" ref="J148:J211" si="37">I148*D148</f>
        <v>0</v>
      </c>
      <c r="K148" s="44">
        <f t="shared" ca="1" si="27"/>
        <v>-5.7986576837792897E-3</v>
      </c>
      <c r="L148" s="44">
        <f t="shared" ref="L148:L211" ca="1" si="38">+(K148-E148)^2</f>
        <v>3.3624430933652595E-5</v>
      </c>
      <c r="M148" s="44">
        <f t="shared" ca="1" si="30"/>
        <v>21593927961.016235</v>
      </c>
      <c r="N148" s="44">
        <f t="shared" ca="1" si="31"/>
        <v>11776286151.356758</v>
      </c>
      <c r="O148" s="44">
        <f t="shared" ca="1" si="32"/>
        <v>267858387.55987415</v>
      </c>
      <c r="P148" s="43">
        <f t="shared" ref="P148:P211" ca="1" si="39">+E148-K148</f>
        <v>5.7986576837792897E-3</v>
      </c>
      <c r="Q148" s="43"/>
      <c r="R148" s="43"/>
      <c r="S148" s="43"/>
    </row>
    <row r="149" spans="1:19">
      <c r="A149" s="92"/>
      <c r="B149" s="92"/>
      <c r="C149" s="43"/>
      <c r="D149" s="91">
        <f t="shared" si="29"/>
        <v>0</v>
      </c>
      <c r="E149" s="91">
        <f t="shared" si="29"/>
        <v>0</v>
      </c>
      <c r="F149" s="44">
        <f t="shared" si="33"/>
        <v>0</v>
      </c>
      <c r="G149" s="44">
        <f t="shared" si="34"/>
        <v>0</v>
      </c>
      <c r="H149" s="44">
        <f t="shared" si="35"/>
        <v>0</v>
      </c>
      <c r="I149" s="44">
        <f t="shared" si="36"/>
        <v>0</v>
      </c>
      <c r="J149" s="44">
        <f t="shared" si="37"/>
        <v>0</v>
      </c>
      <c r="K149" s="44">
        <f t="shared" ref="K149:K212" ca="1" si="40">+E$4+E$5*D149+E$6*D149^2</f>
        <v>-5.7986576837792897E-3</v>
      </c>
      <c r="L149" s="44">
        <f t="shared" ca="1" si="38"/>
        <v>3.3624430933652595E-5</v>
      </c>
      <c r="M149" s="44">
        <f t="shared" ca="1" si="30"/>
        <v>21593927961.016235</v>
      </c>
      <c r="N149" s="44">
        <f t="shared" ca="1" si="31"/>
        <v>11776286151.356758</v>
      </c>
      <c r="O149" s="44">
        <f t="shared" ca="1" si="32"/>
        <v>267858387.55987415</v>
      </c>
      <c r="P149" s="43">
        <f t="shared" ca="1" si="39"/>
        <v>5.7986576837792897E-3</v>
      </c>
      <c r="Q149" s="43"/>
      <c r="R149" s="43"/>
      <c r="S149" s="43"/>
    </row>
    <row r="150" spans="1:19">
      <c r="A150" s="92"/>
      <c r="B150" s="92"/>
      <c r="C150" s="43"/>
      <c r="D150" s="91">
        <f t="shared" si="29"/>
        <v>0</v>
      </c>
      <c r="E150" s="91">
        <f t="shared" si="29"/>
        <v>0</v>
      </c>
      <c r="F150" s="44">
        <f t="shared" si="33"/>
        <v>0</v>
      </c>
      <c r="G150" s="44">
        <f t="shared" si="34"/>
        <v>0</v>
      </c>
      <c r="H150" s="44">
        <f t="shared" si="35"/>
        <v>0</v>
      </c>
      <c r="I150" s="44">
        <f t="shared" si="36"/>
        <v>0</v>
      </c>
      <c r="J150" s="44">
        <f t="shared" si="37"/>
        <v>0</v>
      </c>
      <c r="K150" s="44">
        <f t="shared" ca="1" si="40"/>
        <v>-5.7986576837792897E-3</v>
      </c>
      <c r="L150" s="44">
        <f t="shared" ca="1" si="38"/>
        <v>3.3624430933652595E-5</v>
      </c>
      <c r="M150" s="44">
        <f t="shared" ca="1" si="30"/>
        <v>21593927961.016235</v>
      </c>
      <c r="N150" s="44">
        <f t="shared" ca="1" si="31"/>
        <v>11776286151.356758</v>
      </c>
      <c r="O150" s="44">
        <f t="shared" ca="1" si="32"/>
        <v>267858387.55987415</v>
      </c>
      <c r="P150" s="43">
        <f t="shared" ca="1" si="39"/>
        <v>5.7986576837792897E-3</v>
      </c>
      <c r="Q150" s="43"/>
      <c r="R150" s="43"/>
      <c r="S150" s="43"/>
    </row>
    <row r="151" spans="1:19">
      <c r="A151" s="92"/>
      <c r="B151" s="92"/>
      <c r="C151" s="43"/>
      <c r="D151" s="91">
        <f t="shared" si="29"/>
        <v>0</v>
      </c>
      <c r="E151" s="91">
        <f t="shared" si="29"/>
        <v>0</v>
      </c>
      <c r="F151" s="44">
        <f t="shared" si="33"/>
        <v>0</v>
      </c>
      <c r="G151" s="44">
        <f t="shared" si="34"/>
        <v>0</v>
      </c>
      <c r="H151" s="44">
        <f t="shared" si="35"/>
        <v>0</v>
      </c>
      <c r="I151" s="44">
        <f t="shared" si="36"/>
        <v>0</v>
      </c>
      <c r="J151" s="44">
        <f t="shared" si="37"/>
        <v>0</v>
      </c>
      <c r="K151" s="44">
        <f t="shared" ca="1" si="40"/>
        <v>-5.7986576837792897E-3</v>
      </c>
      <c r="L151" s="44">
        <f t="shared" ca="1" si="38"/>
        <v>3.3624430933652595E-5</v>
      </c>
      <c r="M151" s="44">
        <f t="shared" ca="1" si="30"/>
        <v>21593927961.016235</v>
      </c>
      <c r="N151" s="44">
        <f t="shared" ca="1" si="31"/>
        <v>11776286151.356758</v>
      </c>
      <c r="O151" s="44">
        <f t="shared" ca="1" si="32"/>
        <v>267858387.55987415</v>
      </c>
      <c r="P151" s="43">
        <f t="shared" ca="1" si="39"/>
        <v>5.7986576837792897E-3</v>
      </c>
      <c r="Q151" s="43"/>
      <c r="R151" s="43"/>
      <c r="S151" s="43"/>
    </row>
    <row r="152" spans="1:19">
      <c r="A152" s="92"/>
      <c r="B152" s="92"/>
      <c r="C152" s="43"/>
      <c r="D152" s="91">
        <f t="shared" si="29"/>
        <v>0</v>
      </c>
      <c r="E152" s="91">
        <f t="shared" si="29"/>
        <v>0</v>
      </c>
      <c r="F152" s="44">
        <f t="shared" si="33"/>
        <v>0</v>
      </c>
      <c r="G152" s="44">
        <f t="shared" si="34"/>
        <v>0</v>
      </c>
      <c r="H152" s="44">
        <f t="shared" si="35"/>
        <v>0</v>
      </c>
      <c r="I152" s="44">
        <f t="shared" si="36"/>
        <v>0</v>
      </c>
      <c r="J152" s="44">
        <f t="shared" si="37"/>
        <v>0</v>
      </c>
      <c r="K152" s="44">
        <f t="shared" ca="1" si="40"/>
        <v>-5.7986576837792897E-3</v>
      </c>
      <c r="L152" s="44">
        <f t="shared" ca="1" si="38"/>
        <v>3.3624430933652595E-5</v>
      </c>
      <c r="M152" s="44">
        <f t="shared" ca="1" si="30"/>
        <v>21593927961.016235</v>
      </c>
      <c r="N152" s="44">
        <f t="shared" ca="1" si="31"/>
        <v>11776286151.356758</v>
      </c>
      <c r="O152" s="44">
        <f t="shared" ca="1" si="32"/>
        <v>267858387.55987415</v>
      </c>
      <c r="P152" s="43">
        <f t="shared" ca="1" si="39"/>
        <v>5.7986576837792897E-3</v>
      </c>
      <c r="Q152" s="43"/>
      <c r="R152" s="43"/>
      <c r="S152" s="43"/>
    </row>
    <row r="153" spans="1:19">
      <c r="A153" s="92"/>
      <c r="B153" s="92"/>
      <c r="C153" s="43"/>
      <c r="D153" s="91">
        <f t="shared" si="29"/>
        <v>0</v>
      </c>
      <c r="E153" s="91">
        <f t="shared" si="29"/>
        <v>0</v>
      </c>
      <c r="F153" s="44">
        <f t="shared" si="33"/>
        <v>0</v>
      </c>
      <c r="G153" s="44">
        <f t="shared" si="34"/>
        <v>0</v>
      </c>
      <c r="H153" s="44">
        <f t="shared" si="35"/>
        <v>0</v>
      </c>
      <c r="I153" s="44">
        <f t="shared" si="36"/>
        <v>0</v>
      </c>
      <c r="J153" s="44">
        <f t="shared" si="37"/>
        <v>0</v>
      </c>
      <c r="K153" s="44">
        <f t="shared" ca="1" si="40"/>
        <v>-5.7986576837792897E-3</v>
      </c>
      <c r="L153" s="44">
        <f t="shared" ca="1" si="38"/>
        <v>3.3624430933652595E-5</v>
      </c>
      <c r="M153" s="44">
        <f t="shared" ca="1" si="30"/>
        <v>21593927961.016235</v>
      </c>
      <c r="N153" s="44">
        <f t="shared" ca="1" si="31"/>
        <v>11776286151.356758</v>
      </c>
      <c r="O153" s="44">
        <f t="shared" ca="1" si="32"/>
        <v>267858387.55987415</v>
      </c>
      <c r="P153" s="43">
        <f t="shared" ca="1" si="39"/>
        <v>5.7986576837792897E-3</v>
      </c>
      <c r="Q153" s="43"/>
      <c r="R153" s="43"/>
      <c r="S153" s="43"/>
    </row>
    <row r="154" spans="1:19">
      <c r="A154" s="92"/>
      <c r="B154" s="92"/>
      <c r="C154" s="43"/>
      <c r="D154" s="91">
        <f t="shared" si="29"/>
        <v>0</v>
      </c>
      <c r="E154" s="91">
        <f t="shared" si="29"/>
        <v>0</v>
      </c>
      <c r="F154" s="44">
        <f t="shared" si="33"/>
        <v>0</v>
      </c>
      <c r="G154" s="44">
        <f t="shared" si="34"/>
        <v>0</v>
      </c>
      <c r="H154" s="44">
        <f t="shared" si="35"/>
        <v>0</v>
      </c>
      <c r="I154" s="44">
        <f t="shared" si="36"/>
        <v>0</v>
      </c>
      <c r="J154" s="44">
        <f t="shared" si="37"/>
        <v>0</v>
      </c>
      <c r="K154" s="44">
        <f t="shared" ca="1" si="40"/>
        <v>-5.7986576837792897E-3</v>
      </c>
      <c r="L154" s="44">
        <f t="shared" ca="1" si="38"/>
        <v>3.3624430933652595E-5</v>
      </c>
      <c r="M154" s="44">
        <f t="shared" ca="1" si="30"/>
        <v>21593927961.016235</v>
      </c>
      <c r="N154" s="44">
        <f t="shared" ca="1" si="31"/>
        <v>11776286151.356758</v>
      </c>
      <c r="O154" s="44">
        <f t="shared" ca="1" si="32"/>
        <v>267858387.55987415</v>
      </c>
      <c r="P154" s="43">
        <f t="shared" ca="1" si="39"/>
        <v>5.7986576837792897E-3</v>
      </c>
      <c r="Q154" s="43"/>
      <c r="R154" s="43"/>
      <c r="S154" s="43"/>
    </row>
    <row r="155" spans="1:19">
      <c r="A155" s="92"/>
      <c r="B155" s="92"/>
      <c r="C155" s="43"/>
      <c r="D155" s="91">
        <f t="shared" si="29"/>
        <v>0</v>
      </c>
      <c r="E155" s="91">
        <f t="shared" si="29"/>
        <v>0</v>
      </c>
      <c r="F155" s="44">
        <f t="shared" si="33"/>
        <v>0</v>
      </c>
      <c r="G155" s="44">
        <f t="shared" si="34"/>
        <v>0</v>
      </c>
      <c r="H155" s="44">
        <f t="shared" si="35"/>
        <v>0</v>
      </c>
      <c r="I155" s="44">
        <f t="shared" si="36"/>
        <v>0</v>
      </c>
      <c r="J155" s="44">
        <f t="shared" si="37"/>
        <v>0</v>
      </c>
      <c r="K155" s="44">
        <f t="shared" ca="1" si="40"/>
        <v>-5.7986576837792897E-3</v>
      </c>
      <c r="L155" s="44">
        <f t="shared" ca="1" si="38"/>
        <v>3.3624430933652595E-5</v>
      </c>
      <c r="M155" s="44">
        <f t="shared" ca="1" si="30"/>
        <v>21593927961.016235</v>
      </c>
      <c r="N155" s="44">
        <f t="shared" ca="1" si="31"/>
        <v>11776286151.356758</v>
      </c>
      <c r="O155" s="44">
        <f t="shared" ca="1" si="32"/>
        <v>267858387.55987415</v>
      </c>
      <c r="P155" s="43">
        <f t="shared" ca="1" si="39"/>
        <v>5.7986576837792897E-3</v>
      </c>
      <c r="Q155" s="43"/>
      <c r="R155" s="43"/>
      <c r="S155" s="43"/>
    </row>
    <row r="156" spans="1:19">
      <c r="A156" s="92"/>
      <c r="B156" s="92"/>
      <c r="C156" s="43"/>
      <c r="D156" s="91">
        <f t="shared" si="29"/>
        <v>0</v>
      </c>
      <c r="E156" s="91">
        <f t="shared" si="29"/>
        <v>0</v>
      </c>
      <c r="F156" s="44">
        <f t="shared" si="33"/>
        <v>0</v>
      </c>
      <c r="G156" s="44">
        <f t="shared" si="34"/>
        <v>0</v>
      </c>
      <c r="H156" s="44">
        <f t="shared" si="35"/>
        <v>0</v>
      </c>
      <c r="I156" s="44">
        <f t="shared" si="36"/>
        <v>0</v>
      </c>
      <c r="J156" s="44">
        <f t="shared" si="37"/>
        <v>0</v>
      </c>
      <c r="K156" s="44">
        <f t="shared" ca="1" si="40"/>
        <v>-5.7986576837792897E-3</v>
      </c>
      <c r="L156" s="44">
        <f t="shared" ca="1" si="38"/>
        <v>3.3624430933652595E-5</v>
      </c>
      <c r="M156" s="44">
        <f t="shared" ca="1" si="30"/>
        <v>21593927961.016235</v>
      </c>
      <c r="N156" s="44">
        <f t="shared" ca="1" si="31"/>
        <v>11776286151.356758</v>
      </c>
      <c r="O156" s="44">
        <f t="shared" ca="1" si="32"/>
        <v>267858387.55987415</v>
      </c>
      <c r="P156" s="43">
        <f t="shared" ca="1" si="39"/>
        <v>5.7986576837792897E-3</v>
      </c>
      <c r="Q156" s="43"/>
      <c r="R156" s="43"/>
      <c r="S156" s="43"/>
    </row>
    <row r="157" spans="1:19">
      <c r="A157" s="92"/>
      <c r="B157" s="92"/>
      <c r="C157" s="43"/>
      <c r="D157" s="91">
        <f t="shared" si="29"/>
        <v>0</v>
      </c>
      <c r="E157" s="91">
        <f t="shared" si="29"/>
        <v>0</v>
      </c>
      <c r="F157" s="44">
        <f t="shared" si="33"/>
        <v>0</v>
      </c>
      <c r="G157" s="44">
        <f t="shared" si="34"/>
        <v>0</v>
      </c>
      <c r="H157" s="44">
        <f t="shared" si="35"/>
        <v>0</v>
      </c>
      <c r="I157" s="44">
        <f t="shared" si="36"/>
        <v>0</v>
      </c>
      <c r="J157" s="44">
        <f t="shared" si="37"/>
        <v>0</v>
      </c>
      <c r="K157" s="44">
        <f t="shared" ca="1" si="40"/>
        <v>-5.7986576837792897E-3</v>
      </c>
      <c r="L157" s="44">
        <f t="shared" ca="1" si="38"/>
        <v>3.3624430933652595E-5</v>
      </c>
      <c r="M157" s="44">
        <f t="shared" ca="1" si="30"/>
        <v>21593927961.016235</v>
      </c>
      <c r="N157" s="44">
        <f t="shared" ca="1" si="31"/>
        <v>11776286151.356758</v>
      </c>
      <c r="O157" s="44">
        <f t="shared" ca="1" si="32"/>
        <v>267858387.55987415</v>
      </c>
      <c r="P157" s="43">
        <f t="shared" ca="1" si="39"/>
        <v>5.7986576837792897E-3</v>
      </c>
      <c r="Q157" s="43"/>
      <c r="R157" s="43"/>
      <c r="S157" s="43"/>
    </row>
    <row r="158" spans="1:19">
      <c r="A158" s="92"/>
      <c r="B158" s="92"/>
      <c r="C158" s="43"/>
      <c r="D158" s="91">
        <f t="shared" si="29"/>
        <v>0</v>
      </c>
      <c r="E158" s="91">
        <f t="shared" si="29"/>
        <v>0</v>
      </c>
      <c r="F158" s="44">
        <f t="shared" si="33"/>
        <v>0</v>
      </c>
      <c r="G158" s="44">
        <f t="shared" si="34"/>
        <v>0</v>
      </c>
      <c r="H158" s="44">
        <f t="shared" si="35"/>
        <v>0</v>
      </c>
      <c r="I158" s="44">
        <f t="shared" si="36"/>
        <v>0</v>
      </c>
      <c r="J158" s="44">
        <f t="shared" si="37"/>
        <v>0</v>
      </c>
      <c r="K158" s="44">
        <f t="shared" ca="1" si="40"/>
        <v>-5.7986576837792897E-3</v>
      </c>
      <c r="L158" s="44">
        <f t="shared" ca="1" si="38"/>
        <v>3.3624430933652595E-5</v>
      </c>
      <c r="M158" s="44">
        <f t="shared" ca="1" si="30"/>
        <v>21593927961.016235</v>
      </c>
      <c r="N158" s="44">
        <f t="shared" ca="1" si="31"/>
        <v>11776286151.356758</v>
      </c>
      <c r="O158" s="44">
        <f t="shared" ca="1" si="32"/>
        <v>267858387.55987415</v>
      </c>
      <c r="P158" s="43">
        <f t="shared" ca="1" si="39"/>
        <v>5.7986576837792897E-3</v>
      </c>
      <c r="Q158" s="43"/>
      <c r="R158" s="43"/>
      <c r="S158" s="43"/>
    </row>
    <row r="159" spans="1:19">
      <c r="C159" s="43"/>
      <c r="D159" s="91">
        <f t="shared" si="29"/>
        <v>0</v>
      </c>
      <c r="E159" s="91">
        <f t="shared" si="29"/>
        <v>0</v>
      </c>
      <c r="F159" s="44">
        <f t="shared" si="33"/>
        <v>0</v>
      </c>
      <c r="G159" s="44">
        <f t="shared" si="34"/>
        <v>0</v>
      </c>
      <c r="H159" s="44">
        <f t="shared" si="35"/>
        <v>0</v>
      </c>
      <c r="I159" s="44">
        <f t="shared" si="36"/>
        <v>0</v>
      </c>
      <c r="J159" s="44">
        <f t="shared" si="37"/>
        <v>0</v>
      </c>
      <c r="K159" s="44">
        <f t="shared" ca="1" si="40"/>
        <v>-5.7986576837792897E-3</v>
      </c>
      <c r="L159" s="44">
        <f t="shared" ca="1" si="38"/>
        <v>3.3624430933652595E-5</v>
      </c>
      <c r="M159" s="44">
        <f t="shared" ca="1" si="30"/>
        <v>21593927961.016235</v>
      </c>
      <c r="N159" s="44">
        <f t="shared" ca="1" si="31"/>
        <v>11776286151.356758</v>
      </c>
      <c r="O159" s="44">
        <f t="shared" ca="1" si="32"/>
        <v>267858387.55987415</v>
      </c>
      <c r="P159" s="43">
        <f t="shared" ca="1" si="39"/>
        <v>5.7986576837792897E-3</v>
      </c>
      <c r="Q159" s="43"/>
      <c r="R159" s="43"/>
      <c r="S159" s="43"/>
    </row>
    <row r="160" spans="1:19">
      <c r="C160" s="43"/>
      <c r="D160" s="91">
        <f t="shared" si="29"/>
        <v>0</v>
      </c>
      <c r="E160" s="91">
        <f t="shared" si="29"/>
        <v>0</v>
      </c>
      <c r="F160" s="44">
        <f t="shared" si="33"/>
        <v>0</v>
      </c>
      <c r="G160" s="44">
        <f t="shared" si="34"/>
        <v>0</v>
      </c>
      <c r="H160" s="44">
        <f t="shared" si="35"/>
        <v>0</v>
      </c>
      <c r="I160" s="44">
        <f t="shared" si="36"/>
        <v>0</v>
      </c>
      <c r="J160" s="44">
        <f t="shared" si="37"/>
        <v>0</v>
      </c>
      <c r="K160" s="44">
        <f t="shared" ca="1" si="40"/>
        <v>-5.7986576837792897E-3</v>
      </c>
      <c r="L160" s="44">
        <f t="shared" ca="1" si="38"/>
        <v>3.3624430933652595E-5</v>
      </c>
      <c r="M160" s="44">
        <f t="shared" ca="1" si="30"/>
        <v>21593927961.016235</v>
      </c>
      <c r="N160" s="44">
        <f t="shared" ca="1" si="31"/>
        <v>11776286151.356758</v>
      </c>
      <c r="O160" s="44">
        <f t="shared" ca="1" si="32"/>
        <v>267858387.55987415</v>
      </c>
      <c r="P160" s="43">
        <f t="shared" ca="1" si="39"/>
        <v>5.7986576837792897E-3</v>
      </c>
      <c r="Q160" s="43"/>
      <c r="R160" s="43"/>
      <c r="S160" s="43"/>
    </row>
    <row r="161" spans="3:19">
      <c r="C161" s="43"/>
      <c r="D161" s="91">
        <f t="shared" si="29"/>
        <v>0</v>
      </c>
      <c r="E161" s="91">
        <f t="shared" si="29"/>
        <v>0</v>
      </c>
      <c r="F161" s="44">
        <f t="shared" si="33"/>
        <v>0</v>
      </c>
      <c r="G161" s="44">
        <f t="shared" si="34"/>
        <v>0</v>
      </c>
      <c r="H161" s="44">
        <f t="shared" si="35"/>
        <v>0</v>
      </c>
      <c r="I161" s="44">
        <f t="shared" si="36"/>
        <v>0</v>
      </c>
      <c r="J161" s="44">
        <f t="shared" si="37"/>
        <v>0</v>
      </c>
      <c r="K161" s="44">
        <f t="shared" ca="1" si="40"/>
        <v>-5.7986576837792897E-3</v>
      </c>
      <c r="L161" s="44">
        <f t="shared" ca="1" si="38"/>
        <v>3.3624430933652595E-5</v>
      </c>
      <c r="M161" s="44">
        <f t="shared" ca="1" si="30"/>
        <v>21593927961.016235</v>
      </c>
      <c r="N161" s="44">
        <f t="shared" ca="1" si="31"/>
        <v>11776286151.356758</v>
      </c>
      <c r="O161" s="44">
        <f t="shared" ca="1" si="32"/>
        <v>267858387.55987415</v>
      </c>
      <c r="P161" s="43">
        <f t="shared" ca="1" si="39"/>
        <v>5.7986576837792897E-3</v>
      </c>
      <c r="Q161" s="43"/>
      <c r="R161" s="43"/>
      <c r="S161" s="43"/>
    </row>
    <row r="162" spans="3:19">
      <c r="D162" s="91">
        <f t="shared" si="29"/>
        <v>0</v>
      </c>
      <c r="E162" s="91">
        <f t="shared" si="29"/>
        <v>0</v>
      </c>
      <c r="F162" s="44">
        <f t="shared" si="33"/>
        <v>0</v>
      </c>
      <c r="G162" s="44">
        <f t="shared" si="34"/>
        <v>0</v>
      </c>
      <c r="H162" s="44">
        <f t="shared" si="35"/>
        <v>0</v>
      </c>
      <c r="I162" s="44">
        <f t="shared" si="36"/>
        <v>0</v>
      </c>
      <c r="J162" s="44">
        <f t="shared" si="37"/>
        <v>0</v>
      </c>
      <c r="K162" s="44">
        <f t="shared" ca="1" si="40"/>
        <v>-5.7986576837792897E-3</v>
      </c>
      <c r="L162" s="44">
        <f t="shared" ca="1" si="38"/>
        <v>3.3624430933652595E-5</v>
      </c>
      <c r="M162" s="44">
        <f t="shared" ca="1" si="30"/>
        <v>21593927961.016235</v>
      </c>
      <c r="N162" s="44">
        <f t="shared" ca="1" si="31"/>
        <v>11776286151.356758</v>
      </c>
      <c r="O162" s="44">
        <f t="shared" ca="1" si="32"/>
        <v>267858387.55987415</v>
      </c>
      <c r="P162" s="43">
        <f t="shared" ca="1" si="39"/>
        <v>5.7986576837792897E-3</v>
      </c>
    </row>
    <row r="163" spans="3:19">
      <c r="D163" s="91">
        <f t="shared" si="29"/>
        <v>0</v>
      </c>
      <c r="E163" s="91">
        <f t="shared" si="29"/>
        <v>0</v>
      </c>
      <c r="F163" s="44">
        <f t="shared" si="33"/>
        <v>0</v>
      </c>
      <c r="G163" s="44">
        <f t="shared" si="34"/>
        <v>0</v>
      </c>
      <c r="H163" s="44">
        <f t="shared" si="35"/>
        <v>0</v>
      </c>
      <c r="I163" s="44">
        <f t="shared" si="36"/>
        <v>0</v>
      </c>
      <c r="J163" s="44">
        <f t="shared" si="37"/>
        <v>0</v>
      </c>
      <c r="K163" s="44">
        <f t="shared" ca="1" si="40"/>
        <v>-5.7986576837792897E-3</v>
      </c>
      <c r="L163" s="44">
        <f t="shared" ca="1" si="38"/>
        <v>3.3624430933652595E-5</v>
      </c>
      <c r="M163" s="44">
        <f t="shared" ca="1" si="30"/>
        <v>21593927961.016235</v>
      </c>
      <c r="N163" s="44">
        <f t="shared" ca="1" si="31"/>
        <v>11776286151.356758</v>
      </c>
      <c r="O163" s="44">
        <f t="shared" ca="1" si="32"/>
        <v>267858387.55987415</v>
      </c>
      <c r="P163" s="43">
        <f t="shared" ca="1" si="39"/>
        <v>5.7986576837792897E-3</v>
      </c>
    </row>
    <row r="164" spans="3:19">
      <c r="D164" s="91">
        <f t="shared" si="29"/>
        <v>0</v>
      </c>
      <c r="E164" s="91">
        <f t="shared" si="29"/>
        <v>0</v>
      </c>
      <c r="F164" s="44">
        <f t="shared" si="33"/>
        <v>0</v>
      </c>
      <c r="G164" s="44">
        <f t="shared" si="34"/>
        <v>0</v>
      </c>
      <c r="H164" s="44">
        <f t="shared" si="35"/>
        <v>0</v>
      </c>
      <c r="I164" s="44">
        <f t="shared" si="36"/>
        <v>0</v>
      </c>
      <c r="J164" s="44">
        <f t="shared" si="37"/>
        <v>0</v>
      </c>
      <c r="K164" s="44">
        <f t="shared" ca="1" si="40"/>
        <v>-5.7986576837792897E-3</v>
      </c>
      <c r="L164" s="44">
        <f t="shared" ca="1" si="38"/>
        <v>3.3624430933652595E-5</v>
      </c>
      <c r="M164" s="44">
        <f t="shared" ca="1" si="30"/>
        <v>21593927961.016235</v>
      </c>
      <c r="N164" s="44">
        <f t="shared" ca="1" si="31"/>
        <v>11776286151.356758</v>
      </c>
      <c r="O164" s="44">
        <f t="shared" ca="1" si="32"/>
        <v>267858387.55987415</v>
      </c>
      <c r="P164" s="43">
        <f t="shared" ca="1" si="39"/>
        <v>5.7986576837792897E-3</v>
      </c>
    </row>
    <row r="165" spans="3:19">
      <c r="D165" s="91">
        <f t="shared" si="29"/>
        <v>0</v>
      </c>
      <c r="E165" s="91">
        <f t="shared" si="29"/>
        <v>0</v>
      </c>
      <c r="F165" s="44">
        <f t="shared" si="33"/>
        <v>0</v>
      </c>
      <c r="G165" s="44">
        <f t="shared" si="34"/>
        <v>0</v>
      </c>
      <c r="H165" s="44">
        <f t="shared" si="35"/>
        <v>0</v>
      </c>
      <c r="I165" s="44">
        <f t="shared" si="36"/>
        <v>0</v>
      </c>
      <c r="J165" s="44">
        <f t="shared" si="37"/>
        <v>0</v>
      </c>
      <c r="K165" s="44">
        <f t="shared" ca="1" si="40"/>
        <v>-5.7986576837792897E-3</v>
      </c>
      <c r="L165" s="44">
        <f t="shared" ca="1" si="38"/>
        <v>3.3624430933652595E-5</v>
      </c>
      <c r="M165" s="44">
        <f t="shared" ca="1" si="30"/>
        <v>21593927961.016235</v>
      </c>
      <c r="N165" s="44">
        <f t="shared" ca="1" si="31"/>
        <v>11776286151.356758</v>
      </c>
      <c r="O165" s="44">
        <f t="shared" ca="1" si="32"/>
        <v>267858387.55987415</v>
      </c>
      <c r="P165" s="43">
        <f t="shared" ca="1" si="39"/>
        <v>5.7986576837792897E-3</v>
      </c>
    </row>
    <row r="166" spans="3:19">
      <c r="D166" s="91">
        <f t="shared" si="29"/>
        <v>0</v>
      </c>
      <c r="E166" s="91">
        <f t="shared" si="29"/>
        <v>0</v>
      </c>
      <c r="F166" s="44">
        <f t="shared" si="33"/>
        <v>0</v>
      </c>
      <c r="G166" s="44">
        <f t="shared" si="34"/>
        <v>0</v>
      </c>
      <c r="H166" s="44">
        <f t="shared" si="35"/>
        <v>0</v>
      </c>
      <c r="I166" s="44">
        <f t="shared" si="36"/>
        <v>0</v>
      </c>
      <c r="J166" s="44">
        <f t="shared" si="37"/>
        <v>0</v>
      </c>
      <c r="K166" s="44">
        <f t="shared" ca="1" si="40"/>
        <v>-5.7986576837792897E-3</v>
      </c>
      <c r="L166" s="44">
        <f t="shared" ca="1" si="38"/>
        <v>3.3624430933652595E-5</v>
      </c>
      <c r="M166" s="44">
        <f t="shared" ca="1" si="30"/>
        <v>21593927961.016235</v>
      </c>
      <c r="N166" s="44">
        <f t="shared" ca="1" si="31"/>
        <v>11776286151.356758</v>
      </c>
      <c r="O166" s="44">
        <f t="shared" ca="1" si="32"/>
        <v>267858387.55987415</v>
      </c>
      <c r="P166" s="43">
        <f t="shared" ca="1" si="39"/>
        <v>5.7986576837792897E-3</v>
      </c>
    </row>
    <row r="167" spans="3:19">
      <c r="D167" s="91">
        <f t="shared" si="29"/>
        <v>0</v>
      </c>
      <c r="E167" s="91">
        <f t="shared" si="29"/>
        <v>0</v>
      </c>
      <c r="F167" s="44">
        <f t="shared" si="33"/>
        <v>0</v>
      </c>
      <c r="G167" s="44">
        <f t="shared" si="34"/>
        <v>0</v>
      </c>
      <c r="H167" s="44">
        <f t="shared" si="35"/>
        <v>0</v>
      </c>
      <c r="I167" s="44">
        <f t="shared" si="36"/>
        <v>0</v>
      </c>
      <c r="J167" s="44">
        <f t="shared" si="37"/>
        <v>0</v>
      </c>
      <c r="K167" s="44">
        <f t="shared" ca="1" si="40"/>
        <v>-5.7986576837792897E-3</v>
      </c>
      <c r="L167" s="44">
        <f t="shared" ca="1" si="38"/>
        <v>3.3624430933652595E-5</v>
      </c>
      <c r="M167" s="44">
        <f t="shared" ca="1" si="30"/>
        <v>21593927961.016235</v>
      </c>
      <c r="N167" s="44">
        <f t="shared" ca="1" si="31"/>
        <v>11776286151.356758</v>
      </c>
      <c r="O167" s="44">
        <f t="shared" ca="1" si="32"/>
        <v>267858387.55987415</v>
      </c>
      <c r="P167" s="43">
        <f t="shared" ca="1" si="39"/>
        <v>5.7986576837792897E-3</v>
      </c>
    </row>
    <row r="168" spans="3:19">
      <c r="D168" s="91">
        <f t="shared" si="29"/>
        <v>0</v>
      </c>
      <c r="E168" s="91">
        <f t="shared" si="29"/>
        <v>0</v>
      </c>
      <c r="F168" s="44">
        <f t="shared" si="33"/>
        <v>0</v>
      </c>
      <c r="G168" s="44">
        <f t="shared" si="34"/>
        <v>0</v>
      </c>
      <c r="H168" s="44">
        <f t="shared" si="35"/>
        <v>0</v>
      </c>
      <c r="I168" s="44">
        <f t="shared" si="36"/>
        <v>0</v>
      </c>
      <c r="J168" s="44">
        <f t="shared" si="37"/>
        <v>0</v>
      </c>
      <c r="K168" s="44">
        <f t="shared" ca="1" si="40"/>
        <v>-5.7986576837792897E-3</v>
      </c>
      <c r="L168" s="44">
        <f t="shared" ca="1" si="38"/>
        <v>3.3624430933652595E-5</v>
      </c>
      <c r="M168" s="44">
        <f t="shared" ca="1" si="30"/>
        <v>21593927961.016235</v>
      </c>
      <c r="N168" s="44">
        <f t="shared" ca="1" si="31"/>
        <v>11776286151.356758</v>
      </c>
      <c r="O168" s="44">
        <f t="shared" ca="1" si="32"/>
        <v>267858387.55987415</v>
      </c>
      <c r="P168" s="43">
        <f t="shared" ca="1" si="39"/>
        <v>5.7986576837792897E-3</v>
      </c>
    </row>
    <row r="169" spans="3:19">
      <c r="D169" s="91">
        <f t="shared" si="29"/>
        <v>0</v>
      </c>
      <c r="E169" s="91">
        <f t="shared" si="29"/>
        <v>0</v>
      </c>
      <c r="F169" s="44">
        <f t="shared" si="33"/>
        <v>0</v>
      </c>
      <c r="G169" s="44">
        <f t="shared" si="34"/>
        <v>0</v>
      </c>
      <c r="H169" s="44">
        <f t="shared" si="35"/>
        <v>0</v>
      </c>
      <c r="I169" s="44">
        <f t="shared" si="36"/>
        <v>0</v>
      </c>
      <c r="J169" s="44">
        <f t="shared" si="37"/>
        <v>0</v>
      </c>
      <c r="K169" s="44">
        <f t="shared" ca="1" si="40"/>
        <v>-5.7986576837792897E-3</v>
      </c>
      <c r="L169" s="44">
        <f t="shared" ca="1" si="38"/>
        <v>3.3624430933652595E-5</v>
      </c>
      <c r="M169" s="44">
        <f t="shared" ca="1" si="30"/>
        <v>21593927961.016235</v>
      </c>
      <c r="N169" s="44">
        <f t="shared" ca="1" si="31"/>
        <v>11776286151.356758</v>
      </c>
      <c r="O169" s="44">
        <f t="shared" ca="1" si="32"/>
        <v>267858387.55987415</v>
      </c>
      <c r="P169" s="43">
        <f t="shared" ca="1" si="39"/>
        <v>5.7986576837792897E-3</v>
      </c>
    </row>
    <row r="170" spans="3:19">
      <c r="D170" s="91">
        <f t="shared" si="29"/>
        <v>0</v>
      </c>
      <c r="E170" s="91">
        <f t="shared" si="29"/>
        <v>0</v>
      </c>
      <c r="F170" s="44">
        <f t="shared" si="33"/>
        <v>0</v>
      </c>
      <c r="G170" s="44">
        <f t="shared" si="34"/>
        <v>0</v>
      </c>
      <c r="H170" s="44">
        <f t="shared" si="35"/>
        <v>0</v>
      </c>
      <c r="I170" s="44">
        <f t="shared" si="36"/>
        <v>0</v>
      </c>
      <c r="J170" s="44">
        <f t="shared" si="37"/>
        <v>0</v>
      </c>
      <c r="K170" s="44">
        <f t="shared" ca="1" si="40"/>
        <v>-5.7986576837792897E-3</v>
      </c>
      <c r="L170" s="44">
        <f t="shared" ca="1" si="38"/>
        <v>3.3624430933652595E-5</v>
      </c>
      <c r="M170" s="44">
        <f t="shared" ca="1" si="30"/>
        <v>21593927961.016235</v>
      </c>
      <c r="N170" s="44">
        <f t="shared" ca="1" si="31"/>
        <v>11776286151.356758</v>
      </c>
      <c r="O170" s="44">
        <f t="shared" ca="1" si="32"/>
        <v>267858387.55987415</v>
      </c>
      <c r="P170" s="43">
        <f t="shared" ca="1" si="39"/>
        <v>5.7986576837792897E-3</v>
      </c>
    </row>
    <row r="171" spans="3:19">
      <c r="D171" s="91">
        <f t="shared" si="29"/>
        <v>0</v>
      </c>
      <c r="E171" s="91">
        <f t="shared" si="29"/>
        <v>0</v>
      </c>
      <c r="F171" s="44">
        <f t="shared" si="33"/>
        <v>0</v>
      </c>
      <c r="G171" s="44">
        <f t="shared" si="34"/>
        <v>0</v>
      </c>
      <c r="H171" s="44">
        <f t="shared" si="35"/>
        <v>0</v>
      </c>
      <c r="I171" s="44">
        <f t="shared" si="36"/>
        <v>0</v>
      </c>
      <c r="J171" s="44">
        <f t="shared" si="37"/>
        <v>0</v>
      </c>
      <c r="K171" s="44">
        <f t="shared" ca="1" si="40"/>
        <v>-5.7986576837792897E-3</v>
      </c>
      <c r="L171" s="44">
        <f t="shared" ca="1" si="38"/>
        <v>3.3624430933652595E-5</v>
      </c>
      <c r="M171" s="44">
        <f t="shared" ca="1" si="30"/>
        <v>21593927961.016235</v>
      </c>
      <c r="N171" s="44">
        <f t="shared" ca="1" si="31"/>
        <v>11776286151.356758</v>
      </c>
      <c r="O171" s="44">
        <f t="shared" ca="1" si="32"/>
        <v>267858387.55987415</v>
      </c>
      <c r="P171" s="43">
        <f t="shared" ca="1" si="39"/>
        <v>5.7986576837792897E-3</v>
      </c>
    </row>
    <row r="172" spans="3:19">
      <c r="D172" s="91">
        <f t="shared" si="29"/>
        <v>0</v>
      </c>
      <c r="E172" s="91">
        <f t="shared" si="29"/>
        <v>0</v>
      </c>
      <c r="F172" s="44">
        <f t="shared" si="33"/>
        <v>0</v>
      </c>
      <c r="G172" s="44">
        <f t="shared" si="34"/>
        <v>0</v>
      </c>
      <c r="H172" s="44">
        <f t="shared" si="35"/>
        <v>0</v>
      </c>
      <c r="I172" s="44">
        <f t="shared" si="36"/>
        <v>0</v>
      </c>
      <c r="J172" s="44">
        <f t="shared" si="37"/>
        <v>0</v>
      </c>
      <c r="K172" s="44">
        <f t="shared" ca="1" si="40"/>
        <v>-5.7986576837792897E-3</v>
      </c>
      <c r="L172" s="44">
        <f t="shared" ca="1" si="38"/>
        <v>3.3624430933652595E-5</v>
      </c>
      <c r="M172" s="44">
        <f t="shared" ca="1" si="30"/>
        <v>21593927961.016235</v>
      </c>
      <c r="N172" s="44">
        <f t="shared" ca="1" si="31"/>
        <v>11776286151.356758</v>
      </c>
      <c r="O172" s="44">
        <f t="shared" ca="1" si="32"/>
        <v>267858387.55987415</v>
      </c>
      <c r="P172" s="43">
        <f t="shared" ca="1" si="39"/>
        <v>5.7986576837792897E-3</v>
      </c>
    </row>
    <row r="173" spans="3:19">
      <c r="D173" s="91">
        <f t="shared" si="29"/>
        <v>0</v>
      </c>
      <c r="E173" s="91">
        <f t="shared" si="29"/>
        <v>0</v>
      </c>
      <c r="F173" s="44">
        <f t="shared" si="33"/>
        <v>0</v>
      </c>
      <c r="G173" s="44">
        <f t="shared" si="34"/>
        <v>0</v>
      </c>
      <c r="H173" s="44">
        <f t="shared" si="35"/>
        <v>0</v>
      </c>
      <c r="I173" s="44">
        <f t="shared" si="36"/>
        <v>0</v>
      </c>
      <c r="J173" s="44">
        <f t="shared" si="37"/>
        <v>0</v>
      </c>
      <c r="K173" s="44">
        <f t="shared" ca="1" si="40"/>
        <v>-5.7986576837792897E-3</v>
      </c>
      <c r="L173" s="44">
        <f t="shared" ca="1" si="38"/>
        <v>3.3624430933652595E-5</v>
      </c>
      <c r="M173" s="44">
        <f t="shared" ca="1" si="30"/>
        <v>21593927961.016235</v>
      </c>
      <c r="N173" s="44">
        <f t="shared" ca="1" si="31"/>
        <v>11776286151.356758</v>
      </c>
      <c r="O173" s="44">
        <f t="shared" ca="1" si="32"/>
        <v>267858387.55987415</v>
      </c>
      <c r="P173" s="43">
        <f t="shared" ca="1" si="39"/>
        <v>5.7986576837792897E-3</v>
      </c>
    </row>
    <row r="174" spans="3:19">
      <c r="D174" s="91">
        <f t="shared" si="29"/>
        <v>0</v>
      </c>
      <c r="E174" s="91">
        <f t="shared" si="29"/>
        <v>0</v>
      </c>
      <c r="F174" s="44">
        <f t="shared" si="33"/>
        <v>0</v>
      </c>
      <c r="G174" s="44">
        <f t="shared" si="34"/>
        <v>0</v>
      </c>
      <c r="H174" s="44">
        <f t="shared" si="35"/>
        <v>0</v>
      </c>
      <c r="I174" s="44">
        <f t="shared" si="36"/>
        <v>0</v>
      </c>
      <c r="J174" s="44">
        <f t="shared" si="37"/>
        <v>0</v>
      </c>
      <c r="K174" s="44">
        <f t="shared" ca="1" si="40"/>
        <v>-5.7986576837792897E-3</v>
      </c>
      <c r="L174" s="44">
        <f t="shared" ca="1" si="38"/>
        <v>3.3624430933652595E-5</v>
      </c>
      <c r="M174" s="44">
        <f t="shared" ca="1" si="30"/>
        <v>21593927961.016235</v>
      </c>
      <c r="N174" s="44">
        <f t="shared" ca="1" si="31"/>
        <v>11776286151.356758</v>
      </c>
      <c r="O174" s="44">
        <f t="shared" ca="1" si="32"/>
        <v>267858387.55987415</v>
      </c>
      <c r="P174" s="43">
        <f t="shared" ca="1" si="39"/>
        <v>5.7986576837792897E-3</v>
      </c>
    </row>
    <row r="175" spans="3:19">
      <c r="D175" s="91">
        <f t="shared" si="29"/>
        <v>0</v>
      </c>
      <c r="E175" s="91">
        <f t="shared" si="29"/>
        <v>0</v>
      </c>
      <c r="F175" s="44">
        <f t="shared" si="33"/>
        <v>0</v>
      </c>
      <c r="G175" s="44">
        <f t="shared" si="34"/>
        <v>0</v>
      </c>
      <c r="H175" s="44">
        <f t="shared" si="35"/>
        <v>0</v>
      </c>
      <c r="I175" s="44">
        <f t="shared" si="36"/>
        <v>0</v>
      </c>
      <c r="J175" s="44">
        <f t="shared" si="37"/>
        <v>0</v>
      </c>
      <c r="K175" s="44">
        <f t="shared" ca="1" si="40"/>
        <v>-5.7986576837792897E-3</v>
      </c>
      <c r="L175" s="44">
        <f t="shared" ca="1" si="38"/>
        <v>3.3624430933652595E-5</v>
      </c>
      <c r="M175" s="44">
        <f t="shared" ca="1" si="30"/>
        <v>21593927961.016235</v>
      </c>
      <c r="N175" s="44">
        <f t="shared" ca="1" si="31"/>
        <v>11776286151.356758</v>
      </c>
      <c r="O175" s="44">
        <f t="shared" ca="1" si="32"/>
        <v>267858387.55987415</v>
      </c>
      <c r="P175" s="43">
        <f t="shared" ca="1" si="39"/>
        <v>5.7986576837792897E-3</v>
      </c>
    </row>
    <row r="176" spans="3:19">
      <c r="D176" s="91">
        <f t="shared" si="29"/>
        <v>0</v>
      </c>
      <c r="E176" s="91">
        <f t="shared" si="29"/>
        <v>0</v>
      </c>
      <c r="F176" s="44">
        <f t="shared" si="33"/>
        <v>0</v>
      </c>
      <c r="G176" s="44">
        <f t="shared" si="34"/>
        <v>0</v>
      </c>
      <c r="H176" s="44">
        <f t="shared" si="35"/>
        <v>0</v>
      </c>
      <c r="I176" s="44">
        <f t="shared" si="36"/>
        <v>0</v>
      </c>
      <c r="J176" s="44">
        <f t="shared" si="37"/>
        <v>0</v>
      </c>
      <c r="K176" s="44">
        <f t="shared" ca="1" si="40"/>
        <v>-5.7986576837792897E-3</v>
      </c>
      <c r="L176" s="44">
        <f t="shared" ca="1" si="38"/>
        <v>3.3624430933652595E-5</v>
      </c>
      <c r="M176" s="44">
        <f t="shared" ca="1" si="30"/>
        <v>21593927961.016235</v>
      </c>
      <c r="N176" s="44">
        <f t="shared" ca="1" si="31"/>
        <v>11776286151.356758</v>
      </c>
      <c r="O176" s="44">
        <f t="shared" ca="1" si="32"/>
        <v>267858387.55987415</v>
      </c>
      <c r="P176" s="43">
        <f t="shared" ca="1" si="39"/>
        <v>5.7986576837792897E-3</v>
      </c>
    </row>
    <row r="177" spans="4:16">
      <c r="D177" s="91">
        <f t="shared" si="29"/>
        <v>0</v>
      </c>
      <c r="E177" s="91">
        <f t="shared" si="29"/>
        <v>0</v>
      </c>
      <c r="F177" s="44">
        <f t="shared" si="33"/>
        <v>0</v>
      </c>
      <c r="G177" s="44">
        <f t="shared" si="34"/>
        <v>0</v>
      </c>
      <c r="H177" s="44">
        <f t="shared" si="35"/>
        <v>0</v>
      </c>
      <c r="I177" s="44">
        <f t="shared" si="36"/>
        <v>0</v>
      </c>
      <c r="J177" s="44">
        <f t="shared" si="37"/>
        <v>0</v>
      </c>
      <c r="K177" s="44">
        <f t="shared" ca="1" si="40"/>
        <v>-5.7986576837792897E-3</v>
      </c>
      <c r="L177" s="44">
        <f t="shared" ca="1" si="38"/>
        <v>3.3624430933652595E-5</v>
      </c>
      <c r="M177" s="44">
        <f t="shared" ca="1" si="30"/>
        <v>21593927961.016235</v>
      </c>
      <c r="N177" s="44">
        <f t="shared" ca="1" si="31"/>
        <v>11776286151.356758</v>
      </c>
      <c r="O177" s="44">
        <f t="shared" ca="1" si="32"/>
        <v>267858387.55987415</v>
      </c>
      <c r="P177" s="43">
        <f t="shared" ca="1" si="39"/>
        <v>5.7986576837792897E-3</v>
      </c>
    </row>
    <row r="178" spans="4:16">
      <c r="D178" s="91">
        <f t="shared" si="29"/>
        <v>0</v>
      </c>
      <c r="E178" s="91">
        <f t="shared" si="29"/>
        <v>0</v>
      </c>
      <c r="F178" s="44">
        <f t="shared" si="33"/>
        <v>0</v>
      </c>
      <c r="G178" s="44">
        <f t="shared" si="34"/>
        <v>0</v>
      </c>
      <c r="H178" s="44">
        <f t="shared" si="35"/>
        <v>0</v>
      </c>
      <c r="I178" s="44">
        <f t="shared" si="36"/>
        <v>0</v>
      </c>
      <c r="J178" s="44">
        <f t="shared" si="37"/>
        <v>0</v>
      </c>
      <c r="K178" s="44">
        <f t="shared" ca="1" si="40"/>
        <v>-5.7986576837792897E-3</v>
      </c>
      <c r="L178" s="44">
        <f t="shared" ca="1" si="38"/>
        <v>3.3624430933652595E-5</v>
      </c>
      <c r="M178" s="44">
        <f t="shared" ca="1" si="30"/>
        <v>21593927961.016235</v>
      </c>
      <c r="N178" s="44">
        <f t="shared" ca="1" si="31"/>
        <v>11776286151.356758</v>
      </c>
      <c r="O178" s="44">
        <f t="shared" ca="1" si="32"/>
        <v>267858387.55987415</v>
      </c>
      <c r="P178" s="43">
        <f t="shared" ca="1" si="39"/>
        <v>5.7986576837792897E-3</v>
      </c>
    </row>
    <row r="179" spans="4:16">
      <c r="D179" s="91">
        <f t="shared" si="29"/>
        <v>0</v>
      </c>
      <c r="E179" s="91">
        <f t="shared" si="29"/>
        <v>0</v>
      </c>
      <c r="F179" s="44">
        <f t="shared" si="33"/>
        <v>0</v>
      </c>
      <c r="G179" s="44">
        <f t="shared" si="34"/>
        <v>0</v>
      </c>
      <c r="H179" s="44">
        <f t="shared" si="35"/>
        <v>0</v>
      </c>
      <c r="I179" s="44">
        <f t="shared" si="36"/>
        <v>0</v>
      </c>
      <c r="J179" s="44">
        <f t="shared" si="37"/>
        <v>0</v>
      </c>
      <c r="K179" s="44">
        <f t="shared" ca="1" si="40"/>
        <v>-5.7986576837792897E-3</v>
      </c>
      <c r="L179" s="44">
        <f t="shared" ca="1" si="38"/>
        <v>3.3624430933652595E-5</v>
      </c>
      <c r="M179" s="44">
        <f t="shared" ca="1" si="30"/>
        <v>21593927961.016235</v>
      </c>
      <c r="N179" s="44">
        <f t="shared" ca="1" si="31"/>
        <v>11776286151.356758</v>
      </c>
      <c r="O179" s="44">
        <f t="shared" ca="1" si="32"/>
        <v>267858387.55987415</v>
      </c>
      <c r="P179" s="43">
        <f t="shared" ca="1" si="39"/>
        <v>5.7986576837792897E-3</v>
      </c>
    </row>
    <row r="180" spans="4:16">
      <c r="D180" s="91">
        <f t="shared" si="29"/>
        <v>0</v>
      </c>
      <c r="E180" s="91">
        <f t="shared" si="29"/>
        <v>0</v>
      </c>
      <c r="F180" s="44">
        <f t="shared" si="33"/>
        <v>0</v>
      </c>
      <c r="G180" s="44">
        <f t="shared" si="34"/>
        <v>0</v>
      </c>
      <c r="H180" s="44">
        <f t="shared" si="35"/>
        <v>0</v>
      </c>
      <c r="I180" s="44">
        <f t="shared" si="36"/>
        <v>0</v>
      </c>
      <c r="J180" s="44">
        <f t="shared" si="37"/>
        <v>0</v>
      </c>
      <c r="K180" s="44">
        <f t="shared" ca="1" si="40"/>
        <v>-5.7986576837792897E-3</v>
      </c>
      <c r="L180" s="44">
        <f t="shared" ca="1" si="38"/>
        <v>3.3624430933652595E-5</v>
      </c>
      <c r="M180" s="44">
        <f t="shared" ca="1" si="30"/>
        <v>21593927961.016235</v>
      </c>
      <c r="N180" s="44">
        <f t="shared" ca="1" si="31"/>
        <v>11776286151.356758</v>
      </c>
      <c r="O180" s="44">
        <f t="shared" ca="1" si="32"/>
        <v>267858387.55987415</v>
      </c>
      <c r="P180" s="43">
        <f t="shared" ca="1" si="39"/>
        <v>5.7986576837792897E-3</v>
      </c>
    </row>
    <row r="181" spans="4:16">
      <c r="D181" s="91">
        <f t="shared" si="29"/>
        <v>0</v>
      </c>
      <c r="E181" s="91">
        <f t="shared" si="29"/>
        <v>0</v>
      </c>
      <c r="F181" s="44">
        <f t="shared" si="33"/>
        <v>0</v>
      </c>
      <c r="G181" s="44">
        <f t="shared" si="34"/>
        <v>0</v>
      </c>
      <c r="H181" s="44">
        <f t="shared" si="35"/>
        <v>0</v>
      </c>
      <c r="I181" s="44">
        <f t="shared" si="36"/>
        <v>0</v>
      </c>
      <c r="J181" s="44">
        <f t="shared" si="37"/>
        <v>0</v>
      </c>
      <c r="K181" s="44">
        <f t="shared" ca="1" si="40"/>
        <v>-5.7986576837792897E-3</v>
      </c>
      <c r="L181" s="44">
        <f t="shared" ca="1" si="38"/>
        <v>3.3624430933652595E-5</v>
      </c>
      <c r="M181" s="44">
        <f t="shared" ca="1" si="30"/>
        <v>21593927961.016235</v>
      </c>
      <c r="N181" s="44">
        <f t="shared" ca="1" si="31"/>
        <v>11776286151.356758</v>
      </c>
      <c r="O181" s="44">
        <f t="shared" ca="1" si="32"/>
        <v>267858387.55987415</v>
      </c>
      <c r="P181" s="43">
        <f t="shared" ca="1" si="39"/>
        <v>5.7986576837792897E-3</v>
      </c>
    </row>
    <row r="182" spans="4:16">
      <c r="D182" s="91">
        <f t="shared" si="29"/>
        <v>0</v>
      </c>
      <c r="E182" s="91">
        <f t="shared" si="29"/>
        <v>0</v>
      </c>
      <c r="F182" s="44">
        <f t="shared" si="33"/>
        <v>0</v>
      </c>
      <c r="G182" s="44">
        <f t="shared" si="34"/>
        <v>0</v>
      </c>
      <c r="H182" s="44">
        <f t="shared" si="35"/>
        <v>0</v>
      </c>
      <c r="I182" s="44">
        <f t="shared" si="36"/>
        <v>0</v>
      </c>
      <c r="J182" s="44">
        <f t="shared" si="37"/>
        <v>0</v>
      </c>
      <c r="K182" s="44">
        <f t="shared" ca="1" si="40"/>
        <v>-5.7986576837792897E-3</v>
      </c>
      <c r="L182" s="44">
        <f t="shared" ca="1" si="38"/>
        <v>3.3624430933652595E-5</v>
      </c>
      <c r="M182" s="44">
        <f t="shared" ca="1" si="30"/>
        <v>21593927961.016235</v>
      </c>
      <c r="N182" s="44">
        <f t="shared" ca="1" si="31"/>
        <v>11776286151.356758</v>
      </c>
      <c r="O182" s="44">
        <f t="shared" ca="1" si="32"/>
        <v>267858387.55987415</v>
      </c>
      <c r="P182" s="43">
        <f t="shared" ca="1" si="39"/>
        <v>5.7986576837792897E-3</v>
      </c>
    </row>
    <row r="183" spans="4:16">
      <c r="D183" s="91">
        <f t="shared" si="29"/>
        <v>0</v>
      </c>
      <c r="E183" s="91">
        <f t="shared" si="29"/>
        <v>0</v>
      </c>
      <c r="F183" s="44">
        <f t="shared" si="33"/>
        <v>0</v>
      </c>
      <c r="G183" s="44">
        <f t="shared" si="34"/>
        <v>0</v>
      </c>
      <c r="H183" s="44">
        <f t="shared" si="35"/>
        <v>0</v>
      </c>
      <c r="I183" s="44">
        <f t="shared" si="36"/>
        <v>0</v>
      </c>
      <c r="J183" s="44">
        <f t="shared" si="37"/>
        <v>0</v>
      </c>
      <c r="K183" s="44">
        <f t="shared" ca="1" si="40"/>
        <v>-5.7986576837792897E-3</v>
      </c>
      <c r="L183" s="44">
        <f t="shared" ca="1" si="38"/>
        <v>3.3624430933652595E-5</v>
      </c>
      <c r="M183" s="44">
        <f t="shared" ca="1" si="30"/>
        <v>21593927961.016235</v>
      </c>
      <c r="N183" s="44">
        <f t="shared" ca="1" si="31"/>
        <v>11776286151.356758</v>
      </c>
      <c r="O183" s="44">
        <f t="shared" ca="1" si="32"/>
        <v>267858387.55987415</v>
      </c>
      <c r="P183" s="43">
        <f t="shared" ca="1" si="39"/>
        <v>5.7986576837792897E-3</v>
      </c>
    </row>
    <row r="184" spans="4:16">
      <c r="D184" s="91">
        <f t="shared" si="29"/>
        <v>0</v>
      </c>
      <c r="E184" s="91">
        <f t="shared" si="29"/>
        <v>0</v>
      </c>
      <c r="F184" s="44">
        <f t="shared" si="33"/>
        <v>0</v>
      </c>
      <c r="G184" s="44">
        <f t="shared" si="34"/>
        <v>0</v>
      </c>
      <c r="H184" s="44">
        <f t="shared" si="35"/>
        <v>0</v>
      </c>
      <c r="I184" s="44">
        <f t="shared" si="36"/>
        <v>0</v>
      </c>
      <c r="J184" s="44">
        <f t="shared" si="37"/>
        <v>0</v>
      </c>
      <c r="K184" s="44">
        <f t="shared" ca="1" si="40"/>
        <v>-5.7986576837792897E-3</v>
      </c>
      <c r="L184" s="44">
        <f t="shared" ca="1" si="38"/>
        <v>3.3624430933652595E-5</v>
      </c>
      <c r="M184" s="44">
        <f t="shared" ca="1" si="30"/>
        <v>21593927961.016235</v>
      </c>
      <c r="N184" s="44">
        <f t="shared" ca="1" si="31"/>
        <v>11776286151.356758</v>
      </c>
      <c r="O184" s="44">
        <f t="shared" ca="1" si="32"/>
        <v>267858387.55987415</v>
      </c>
      <c r="P184" s="43">
        <f t="shared" ca="1" si="39"/>
        <v>5.7986576837792897E-3</v>
      </c>
    </row>
    <row r="185" spans="4:16">
      <c r="D185" s="91">
        <f t="shared" si="29"/>
        <v>0</v>
      </c>
      <c r="E185" s="91">
        <f t="shared" si="29"/>
        <v>0</v>
      </c>
      <c r="F185" s="44">
        <f t="shared" si="33"/>
        <v>0</v>
      </c>
      <c r="G185" s="44">
        <f t="shared" si="34"/>
        <v>0</v>
      </c>
      <c r="H185" s="44">
        <f t="shared" si="35"/>
        <v>0</v>
      </c>
      <c r="I185" s="44">
        <f t="shared" si="36"/>
        <v>0</v>
      </c>
      <c r="J185" s="44">
        <f t="shared" si="37"/>
        <v>0</v>
      </c>
      <c r="K185" s="44">
        <f t="shared" ca="1" si="40"/>
        <v>-5.7986576837792897E-3</v>
      </c>
      <c r="L185" s="44">
        <f t="shared" ca="1" si="38"/>
        <v>3.3624430933652595E-5</v>
      </c>
      <c r="M185" s="44">
        <f t="shared" ca="1" si="30"/>
        <v>21593927961.016235</v>
      </c>
      <c r="N185" s="44">
        <f t="shared" ca="1" si="31"/>
        <v>11776286151.356758</v>
      </c>
      <c r="O185" s="44">
        <f t="shared" ca="1" si="32"/>
        <v>267858387.55987415</v>
      </c>
      <c r="P185" s="43">
        <f t="shared" ca="1" si="39"/>
        <v>5.7986576837792897E-3</v>
      </c>
    </row>
    <row r="186" spans="4:16">
      <c r="D186" s="91">
        <f t="shared" si="29"/>
        <v>0</v>
      </c>
      <c r="E186" s="91">
        <f t="shared" si="29"/>
        <v>0</v>
      </c>
      <c r="F186" s="44">
        <f t="shared" si="33"/>
        <v>0</v>
      </c>
      <c r="G186" s="44">
        <f t="shared" si="34"/>
        <v>0</v>
      </c>
      <c r="H186" s="44">
        <f t="shared" si="35"/>
        <v>0</v>
      </c>
      <c r="I186" s="44">
        <f t="shared" si="36"/>
        <v>0</v>
      </c>
      <c r="J186" s="44">
        <f t="shared" si="37"/>
        <v>0</v>
      </c>
      <c r="K186" s="44">
        <f t="shared" ca="1" si="40"/>
        <v>-5.7986576837792897E-3</v>
      </c>
      <c r="L186" s="44">
        <f t="shared" ca="1" si="38"/>
        <v>3.3624430933652595E-5</v>
      </c>
      <c r="M186" s="44">
        <f t="shared" ca="1" si="30"/>
        <v>21593927961.016235</v>
      </c>
      <c r="N186" s="44">
        <f t="shared" ca="1" si="31"/>
        <v>11776286151.356758</v>
      </c>
      <c r="O186" s="44">
        <f t="shared" ca="1" si="32"/>
        <v>267858387.55987415</v>
      </c>
      <c r="P186" s="43">
        <f t="shared" ca="1" si="39"/>
        <v>5.7986576837792897E-3</v>
      </c>
    </row>
    <row r="187" spans="4:16">
      <c r="D187" s="91">
        <f t="shared" si="29"/>
        <v>0</v>
      </c>
      <c r="E187" s="91">
        <f t="shared" si="29"/>
        <v>0</v>
      </c>
      <c r="F187" s="44">
        <f t="shared" si="33"/>
        <v>0</v>
      </c>
      <c r="G187" s="44">
        <f t="shared" si="34"/>
        <v>0</v>
      </c>
      <c r="H187" s="44">
        <f t="shared" si="35"/>
        <v>0</v>
      </c>
      <c r="I187" s="44">
        <f t="shared" si="36"/>
        <v>0</v>
      </c>
      <c r="J187" s="44">
        <f t="shared" si="37"/>
        <v>0</v>
      </c>
      <c r="K187" s="44">
        <f t="shared" ca="1" si="40"/>
        <v>-5.7986576837792897E-3</v>
      </c>
      <c r="L187" s="44">
        <f t="shared" ca="1" si="38"/>
        <v>3.3624430933652595E-5</v>
      </c>
      <c r="M187" s="44">
        <f t="shared" ca="1" si="30"/>
        <v>21593927961.016235</v>
      </c>
      <c r="N187" s="44">
        <f t="shared" ca="1" si="31"/>
        <v>11776286151.356758</v>
      </c>
      <c r="O187" s="44">
        <f t="shared" ca="1" si="32"/>
        <v>267858387.55987415</v>
      </c>
      <c r="P187" s="43">
        <f t="shared" ca="1" si="39"/>
        <v>5.7986576837792897E-3</v>
      </c>
    </row>
    <row r="188" spans="4:16">
      <c r="D188" s="91">
        <f t="shared" si="29"/>
        <v>0</v>
      </c>
      <c r="E188" s="91">
        <f t="shared" si="29"/>
        <v>0</v>
      </c>
      <c r="F188" s="44">
        <f t="shared" si="33"/>
        <v>0</v>
      </c>
      <c r="G188" s="44">
        <f t="shared" si="34"/>
        <v>0</v>
      </c>
      <c r="H188" s="44">
        <f t="shared" si="35"/>
        <v>0</v>
      </c>
      <c r="I188" s="44">
        <f t="shared" si="36"/>
        <v>0</v>
      </c>
      <c r="J188" s="44">
        <f t="shared" si="37"/>
        <v>0</v>
      </c>
      <c r="K188" s="44">
        <f t="shared" ca="1" si="40"/>
        <v>-5.7986576837792897E-3</v>
      </c>
      <c r="L188" s="44">
        <f t="shared" ca="1" si="38"/>
        <v>3.3624430933652595E-5</v>
      </c>
      <c r="M188" s="44">
        <f t="shared" ca="1" si="30"/>
        <v>21593927961.016235</v>
      </c>
      <c r="N188" s="44">
        <f t="shared" ca="1" si="31"/>
        <v>11776286151.356758</v>
      </c>
      <c r="O188" s="44">
        <f t="shared" ca="1" si="32"/>
        <v>267858387.55987415</v>
      </c>
      <c r="P188" s="43">
        <f t="shared" ca="1" si="39"/>
        <v>5.7986576837792897E-3</v>
      </c>
    </row>
    <row r="189" spans="4:16">
      <c r="D189" s="91">
        <f t="shared" si="29"/>
        <v>0</v>
      </c>
      <c r="E189" s="91">
        <f t="shared" si="29"/>
        <v>0</v>
      </c>
      <c r="F189" s="44">
        <f t="shared" si="33"/>
        <v>0</v>
      </c>
      <c r="G189" s="44">
        <f t="shared" si="34"/>
        <v>0</v>
      </c>
      <c r="H189" s="44">
        <f t="shared" si="35"/>
        <v>0</v>
      </c>
      <c r="I189" s="44">
        <f t="shared" si="36"/>
        <v>0</v>
      </c>
      <c r="J189" s="44">
        <f t="shared" si="37"/>
        <v>0</v>
      </c>
      <c r="K189" s="44">
        <f t="shared" ca="1" si="40"/>
        <v>-5.7986576837792897E-3</v>
      </c>
      <c r="L189" s="44">
        <f t="shared" ca="1" si="38"/>
        <v>3.3624430933652595E-5</v>
      </c>
      <c r="M189" s="44">
        <f t="shared" ca="1" si="30"/>
        <v>21593927961.016235</v>
      </c>
      <c r="N189" s="44">
        <f t="shared" ca="1" si="31"/>
        <v>11776286151.356758</v>
      </c>
      <c r="O189" s="44">
        <f t="shared" ca="1" si="32"/>
        <v>267858387.55987415</v>
      </c>
      <c r="P189" s="43">
        <f t="shared" ca="1" si="39"/>
        <v>5.7986576837792897E-3</v>
      </c>
    </row>
    <row r="190" spans="4:16">
      <c r="D190" s="91">
        <f t="shared" si="29"/>
        <v>0</v>
      </c>
      <c r="E190" s="91">
        <f t="shared" si="29"/>
        <v>0</v>
      </c>
      <c r="F190" s="44">
        <f t="shared" si="33"/>
        <v>0</v>
      </c>
      <c r="G190" s="44">
        <f t="shared" si="34"/>
        <v>0</v>
      </c>
      <c r="H190" s="44">
        <f t="shared" si="35"/>
        <v>0</v>
      </c>
      <c r="I190" s="44">
        <f t="shared" si="36"/>
        <v>0</v>
      </c>
      <c r="J190" s="44">
        <f t="shared" si="37"/>
        <v>0</v>
      </c>
      <c r="K190" s="44">
        <f t="shared" ca="1" si="40"/>
        <v>-5.7986576837792897E-3</v>
      </c>
      <c r="L190" s="44">
        <f t="shared" ca="1" si="38"/>
        <v>3.3624430933652595E-5</v>
      </c>
      <c r="M190" s="44">
        <f t="shared" ca="1" si="30"/>
        <v>21593927961.016235</v>
      </c>
      <c r="N190" s="44">
        <f t="shared" ca="1" si="31"/>
        <v>11776286151.356758</v>
      </c>
      <c r="O190" s="44">
        <f t="shared" ca="1" si="32"/>
        <v>267858387.55987415</v>
      </c>
      <c r="P190" s="43">
        <f t="shared" ca="1" si="39"/>
        <v>5.7986576837792897E-3</v>
      </c>
    </row>
    <row r="191" spans="4:16">
      <c r="D191" s="91">
        <f t="shared" si="29"/>
        <v>0</v>
      </c>
      <c r="E191" s="91">
        <f t="shared" si="29"/>
        <v>0</v>
      </c>
      <c r="F191" s="44">
        <f t="shared" si="33"/>
        <v>0</v>
      </c>
      <c r="G191" s="44">
        <f t="shared" si="34"/>
        <v>0</v>
      </c>
      <c r="H191" s="44">
        <f t="shared" si="35"/>
        <v>0</v>
      </c>
      <c r="I191" s="44">
        <f t="shared" si="36"/>
        <v>0</v>
      </c>
      <c r="J191" s="44">
        <f t="shared" si="37"/>
        <v>0</v>
      </c>
      <c r="K191" s="44">
        <f t="shared" ca="1" si="40"/>
        <v>-5.7986576837792897E-3</v>
      </c>
      <c r="L191" s="44">
        <f t="shared" ca="1" si="38"/>
        <v>3.3624430933652595E-5</v>
      </c>
      <c r="M191" s="44">
        <f t="shared" ca="1" si="30"/>
        <v>21593927961.016235</v>
      </c>
      <c r="N191" s="44">
        <f t="shared" ca="1" si="31"/>
        <v>11776286151.356758</v>
      </c>
      <c r="O191" s="44">
        <f t="shared" ca="1" si="32"/>
        <v>267858387.55987415</v>
      </c>
      <c r="P191" s="43">
        <f t="shared" ca="1" si="39"/>
        <v>5.7986576837792897E-3</v>
      </c>
    </row>
    <row r="192" spans="4:16">
      <c r="D192" s="91">
        <f t="shared" si="29"/>
        <v>0</v>
      </c>
      <c r="E192" s="91">
        <f t="shared" si="29"/>
        <v>0</v>
      </c>
      <c r="F192" s="44">
        <f t="shared" si="33"/>
        <v>0</v>
      </c>
      <c r="G192" s="44">
        <f t="shared" si="34"/>
        <v>0</v>
      </c>
      <c r="H192" s="44">
        <f t="shared" si="35"/>
        <v>0</v>
      </c>
      <c r="I192" s="44">
        <f t="shared" si="36"/>
        <v>0</v>
      </c>
      <c r="J192" s="44">
        <f t="shared" si="37"/>
        <v>0</v>
      </c>
      <c r="K192" s="44">
        <f t="shared" ca="1" si="40"/>
        <v>-5.7986576837792897E-3</v>
      </c>
      <c r="L192" s="44">
        <f t="shared" ca="1" si="38"/>
        <v>3.3624430933652595E-5</v>
      </c>
      <c r="M192" s="44">
        <f t="shared" ca="1" si="30"/>
        <v>21593927961.016235</v>
      </c>
      <c r="N192" s="44">
        <f t="shared" ca="1" si="31"/>
        <v>11776286151.356758</v>
      </c>
      <c r="O192" s="44">
        <f t="shared" ca="1" si="32"/>
        <v>267858387.55987415</v>
      </c>
      <c r="P192" s="43">
        <f t="shared" ca="1" si="39"/>
        <v>5.7986576837792897E-3</v>
      </c>
    </row>
    <row r="193" spans="4:16">
      <c r="D193" s="91">
        <f t="shared" si="29"/>
        <v>0</v>
      </c>
      <c r="E193" s="91">
        <f t="shared" si="29"/>
        <v>0</v>
      </c>
      <c r="F193" s="44">
        <f t="shared" si="33"/>
        <v>0</v>
      </c>
      <c r="G193" s="44">
        <f t="shared" si="34"/>
        <v>0</v>
      </c>
      <c r="H193" s="44">
        <f t="shared" si="35"/>
        <v>0</v>
      </c>
      <c r="I193" s="44">
        <f t="shared" si="36"/>
        <v>0</v>
      </c>
      <c r="J193" s="44">
        <f t="shared" si="37"/>
        <v>0</v>
      </c>
      <c r="K193" s="44">
        <f t="shared" ca="1" si="40"/>
        <v>-5.7986576837792897E-3</v>
      </c>
      <c r="L193" s="44">
        <f t="shared" ca="1" si="38"/>
        <v>3.3624430933652595E-5</v>
      </c>
      <c r="M193" s="44">
        <f t="shared" ca="1" si="30"/>
        <v>21593927961.016235</v>
      </c>
      <c r="N193" s="44">
        <f t="shared" ca="1" si="31"/>
        <v>11776286151.356758</v>
      </c>
      <c r="O193" s="44">
        <f t="shared" ca="1" si="32"/>
        <v>267858387.55987415</v>
      </c>
      <c r="P193" s="43">
        <f t="shared" ca="1" si="39"/>
        <v>5.7986576837792897E-3</v>
      </c>
    </row>
    <row r="194" spans="4:16">
      <c r="D194" s="91">
        <f t="shared" si="29"/>
        <v>0</v>
      </c>
      <c r="E194" s="91">
        <f t="shared" si="29"/>
        <v>0</v>
      </c>
      <c r="F194" s="44">
        <f t="shared" si="33"/>
        <v>0</v>
      </c>
      <c r="G194" s="44">
        <f t="shared" si="34"/>
        <v>0</v>
      </c>
      <c r="H194" s="44">
        <f t="shared" si="35"/>
        <v>0</v>
      </c>
      <c r="I194" s="44">
        <f t="shared" si="36"/>
        <v>0</v>
      </c>
      <c r="J194" s="44">
        <f t="shared" si="37"/>
        <v>0</v>
      </c>
      <c r="K194" s="44">
        <f t="shared" ca="1" si="40"/>
        <v>-5.7986576837792897E-3</v>
      </c>
      <c r="L194" s="44">
        <f t="shared" ca="1" si="38"/>
        <v>3.3624430933652595E-5</v>
      </c>
      <c r="M194" s="44">
        <f t="shared" ca="1" si="30"/>
        <v>21593927961.016235</v>
      </c>
      <c r="N194" s="44">
        <f t="shared" ca="1" si="31"/>
        <v>11776286151.356758</v>
      </c>
      <c r="O194" s="44">
        <f t="shared" ca="1" si="32"/>
        <v>267858387.55987415</v>
      </c>
      <c r="P194" s="43">
        <f t="shared" ca="1" si="39"/>
        <v>5.7986576837792897E-3</v>
      </c>
    </row>
    <row r="195" spans="4:16">
      <c r="D195" s="91">
        <f t="shared" ref="D195:E210" si="41">A195/A$18</f>
        <v>0</v>
      </c>
      <c r="E195" s="91">
        <f t="shared" si="41"/>
        <v>0</v>
      </c>
      <c r="F195" s="44">
        <f t="shared" si="33"/>
        <v>0</v>
      </c>
      <c r="G195" s="44">
        <f t="shared" si="34"/>
        <v>0</v>
      </c>
      <c r="H195" s="44">
        <f t="shared" si="35"/>
        <v>0</v>
      </c>
      <c r="I195" s="44">
        <f t="shared" si="36"/>
        <v>0</v>
      </c>
      <c r="J195" s="44">
        <f t="shared" si="37"/>
        <v>0</v>
      </c>
      <c r="K195" s="44">
        <f t="shared" ca="1" si="40"/>
        <v>-5.7986576837792897E-3</v>
      </c>
      <c r="L195" s="44">
        <f t="shared" ca="1" si="38"/>
        <v>3.3624430933652595E-5</v>
      </c>
      <c r="M195" s="44">
        <f t="shared" ca="1" si="30"/>
        <v>21593927961.016235</v>
      </c>
      <c r="N195" s="44">
        <f t="shared" ca="1" si="31"/>
        <v>11776286151.356758</v>
      </c>
      <c r="O195" s="44">
        <f t="shared" ca="1" si="32"/>
        <v>267858387.55987415</v>
      </c>
      <c r="P195" s="43">
        <f t="shared" ca="1" si="39"/>
        <v>5.7986576837792897E-3</v>
      </c>
    </row>
    <row r="196" spans="4:16">
      <c r="D196" s="91">
        <f t="shared" si="41"/>
        <v>0</v>
      </c>
      <c r="E196" s="91">
        <f t="shared" si="41"/>
        <v>0</v>
      </c>
      <c r="F196" s="44">
        <f t="shared" si="33"/>
        <v>0</v>
      </c>
      <c r="G196" s="44">
        <f t="shared" si="34"/>
        <v>0</v>
      </c>
      <c r="H196" s="44">
        <f t="shared" si="35"/>
        <v>0</v>
      </c>
      <c r="I196" s="44">
        <f t="shared" si="36"/>
        <v>0</v>
      </c>
      <c r="J196" s="44">
        <f t="shared" si="37"/>
        <v>0</v>
      </c>
      <c r="K196" s="44">
        <f t="shared" ca="1" si="40"/>
        <v>-5.7986576837792897E-3</v>
      </c>
      <c r="L196" s="44">
        <f t="shared" ca="1" si="38"/>
        <v>3.3624430933652595E-5</v>
      </c>
      <c r="M196" s="44">
        <f t="shared" ca="1" si="30"/>
        <v>21593927961.016235</v>
      </c>
      <c r="N196" s="44">
        <f t="shared" ca="1" si="31"/>
        <v>11776286151.356758</v>
      </c>
      <c r="O196" s="44">
        <f t="shared" ca="1" si="32"/>
        <v>267858387.55987415</v>
      </c>
      <c r="P196" s="43">
        <f t="shared" ca="1" si="39"/>
        <v>5.7986576837792897E-3</v>
      </c>
    </row>
    <row r="197" spans="4:16">
      <c r="D197" s="91">
        <f t="shared" si="41"/>
        <v>0</v>
      </c>
      <c r="E197" s="91">
        <f t="shared" si="41"/>
        <v>0</v>
      </c>
      <c r="F197" s="44">
        <f t="shared" si="33"/>
        <v>0</v>
      </c>
      <c r="G197" s="44">
        <f t="shared" si="34"/>
        <v>0</v>
      </c>
      <c r="H197" s="44">
        <f t="shared" si="35"/>
        <v>0</v>
      </c>
      <c r="I197" s="44">
        <f t="shared" si="36"/>
        <v>0</v>
      </c>
      <c r="J197" s="44">
        <f t="shared" si="37"/>
        <v>0</v>
      </c>
      <c r="K197" s="44">
        <f t="shared" ca="1" si="40"/>
        <v>-5.7986576837792897E-3</v>
      </c>
      <c r="L197" s="44">
        <f t="shared" ca="1" si="38"/>
        <v>3.3624430933652595E-5</v>
      </c>
      <c r="M197" s="44">
        <f t="shared" ca="1" si="30"/>
        <v>21593927961.016235</v>
      </c>
      <c r="N197" s="44">
        <f t="shared" ca="1" si="31"/>
        <v>11776286151.356758</v>
      </c>
      <c r="O197" s="44">
        <f t="shared" ca="1" si="32"/>
        <v>267858387.55987415</v>
      </c>
      <c r="P197" s="43">
        <f t="shared" ca="1" si="39"/>
        <v>5.7986576837792897E-3</v>
      </c>
    </row>
    <row r="198" spans="4:16">
      <c r="D198" s="91">
        <f t="shared" si="41"/>
        <v>0</v>
      </c>
      <c r="E198" s="91">
        <f t="shared" si="41"/>
        <v>0</v>
      </c>
      <c r="F198" s="44">
        <f t="shared" si="33"/>
        <v>0</v>
      </c>
      <c r="G198" s="44">
        <f t="shared" si="34"/>
        <v>0</v>
      </c>
      <c r="H198" s="44">
        <f t="shared" si="35"/>
        <v>0</v>
      </c>
      <c r="I198" s="44">
        <f t="shared" si="36"/>
        <v>0</v>
      </c>
      <c r="J198" s="44">
        <f t="shared" si="37"/>
        <v>0</v>
      </c>
      <c r="K198" s="44">
        <f t="shared" ca="1" si="40"/>
        <v>-5.7986576837792897E-3</v>
      </c>
      <c r="L198" s="44">
        <f t="shared" ca="1" si="38"/>
        <v>3.3624430933652595E-5</v>
      </c>
      <c r="M198" s="44">
        <f t="shared" ca="1" si="30"/>
        <v>21593927961.016235</v>
      </c>
      <c r="N198" s="44">
        <f t="shared" ca="1" si="31"/>
        <v>11776286151.356758</v>
      </c>
      <c r="O198" s="44">
        <f t="shared" ca="1" si="32"/>
        <v>267858387.55987415</v>
      </c>
      <c r="P198" s="43">
        <f t="shared" ca="1" si="39"/>
        <v>5.7986576837792897E-3</v>
      </c>
    </row>
    <row r="199" spans="4:16">
      <c r="D199" s="91">
        <f t="shared" si="41"/>
        <v>0</v>
      </c>
      <c r="E199" s="91">
        <f t="shared" si="41"/>
        <v>0</v>
      </c>
      <c r="F199" s="44">
        <f t="shared" si="33"/>
        <v>0</v>
      </c>
      <c r="G199" s="44">
        <f t="shared" si="34"/>
        <v>0</v>
      </c>
      <c r="H199" s="44">
        <f t="shared" si="35"/>
        <v>0</v>
      </c>
      <c r="I199" s="44">
        <f t="shared" si="36"/>
        <v>0</v>
      </c>
      <c r="J199" s="44">
        <f t="shared" si="37"/>
        <v>0</v>
      </c>
      <c r="K199" s="44">
        <f t="shared" ca="1" si="40"/>
        <v>-5.7986576837792897E-3</v>
      </c>
      <c r="L199" s="44">
        <f t="shared" ca="1" si="38"/>
        <v>3.3624430933652595E-5</v>
      </c>
      <c r="M199" s="44">
        <f t="shared" ca="1" si="30"/>
        <v>21593927961.016235</v>
      </c>
      <c r="N199" s="44">
        <f t="shared" ca="1" si="31"/>
        <v>11776286151.356758</v>
      </c>
      <c r="O199" s="44">
        <f t="shared" ca="1" si="32"/>
        <v>267858387.55987415</v>
      </c>
      <c r="P199" s="43">
        <f t="shared" ca="1" si="39"/>
        <v>5.7986576837792897E-3</v>
      </c>
    </row>
    <row r="200" spans="4:16">
      <c r="D200" s="91">
        <f t="shared" si="41"/>
        <v>0</v>
      </c>
      <c r="E200" s="91">
        <f t="shared" si="41"/>
        <v>0</v>
      </c>
      <c r="F200" s="44">
        <f t="shared" si="33"/>
        <v>0</v>
      </c>
      <c r="G200" s="44">
        <f t="shared" si="34"/>
        <v>0</v>
      </c>
      <c r="H200" s="44">
        <f t="shared" si="35"/>
        <v>0</v>
      </c>
      <c r="I200" s="44">
        <f t="shared" si="36"/>
        <v>0</v>
      </c>
      <c r="J200" s="44">
        <f t="shared" si="37"/>
        <v>0</v>
      </c>
      <c r="K200" s="44">
        <f t="shared" ca="1" si="40"/>
        <v>-5.7986576837792897E-3</v>
      </c>
      <c r="L200" s="44">
        <f t="shared" ca="1" si="38"/>
        <v>3.3624430933652595E-5</v>
      </c>
      <c r="M200" s="44">
        <f t="shared" ca="1" si="30"/>
        <v>21593927961.016235</v>
      </c>
      <c r="N200" s="44">
        <f t="shared" ca="1" si="31"/>
        <v>11776286151.356758</v>
      </c>
      <c r="O200" s="44">
        <f t="shared" ca="1" si="32"/>
        <v>267858387.55987415</v>
      </c>
      <c r="P200" s="43">
        <f t="shared" ca="1" si="39"/>
        <v>5.7986576837792897E-3</v>
      </c>
    </row>
    <row r="201" spans="4:16">
      <c r="D201" s="91">
        <f t="shared" si="41"/>
        <v>0</v>
      </c>
      <c r="E201" s="91">
        <f t="shared" si="41"/>
        <v>0</v>
      </c>
      <c r="F201" s="44">
        <f t="shared" si="33"/>
        <v>0</v>
      </c>
      <c r="G201" s="44">
        <f t="shared" si="34"/>
        <v>0</v>
      </c>
      <c r="H201" s="44">
        <f t="shared" si="35"/>
        <v>0</v>
      </c>
      <c r="I201" s="44">
        <f t="shared" si="36"/>
        <v>0</v>
      </c>
      <c r="J201" s="44">
        <f t="shared" si="37"/>
        <v>0</v>
      </c>
      <c r="K201" s="44">
        <f t="shared" ca="1" si="40"/>
        <v>-5.7986576837792897E-3</v>
      </c>
      <c r="L201" s="44">
        <f t="shared" ca="1" si="38"/>
        <v>3.3624430933652595E-5</v>
      </c>
      <c r="M201" s="44">
        <f t="shared" ca="1" si="30"/>
        <v>21593927961.016235</v>
      </c>
      <c r="N201" s="44">
        <f t="shared" ca="1" si="31"/>
        <v>11776286151.356758</v>
      </c>
      <c r="O201" s="44">
        <f t="shared" ca="1" si="32"/>
        <v>267858387.55987415</v>
      </c>
      <c r="P201" s="43">
        <f t="shared" ca="1" si="39"/>
        <v>5.7986576837792897E-3</v>
      </c>
    </row>
    <row r="202" spans="4:16">
      <c r="D202" s="91">
        <f t="shared" si="41"/>
        <v>0</v>
      </c>
      <c r="E202" s="91">
        <f t="shared" si="41"/>
        <v>0</v>
      </c>
      <c r="F202" s="44">
        <f t="shared" si="33"/>
        <v>0</v>
      </c>
      <c r="G202" s="44">
        <f t="shared" si="34"/>
        <v>0</v>
      </c>
      <c r="H202" s="44">
        <f t="shared" si="35"/>
        <v>0</v>
      </c>
      <c r="I202" s="44">
        <f t="shared" si="36"/>
        <v>0</v>
      </c>
      <c r="J202" s="44">
        <f t="shared" si="37"/>
        <v>0</v>
      </c>
      <c r="K202" s="44">
        <f t="shared" ca="1" si="40"/>
        <v>-5.7986576837792897E-3</v>
      </c>
      <c r="L202" s="44">
        <f t="shared" ca="1" si="38"/>
        <v>3.3624430933652595E-5</v>
      </c>
      <c r="M202" s="44">
        <f t="shared" ca="1" si="30"/>
        <v>21593927961.016235</v>
      </c>
      <c r="N202" s="44">
        <f t="shared" ca="1" si="31"/>
        <v>11776286151.356758</v>
      </c>
      <c r="O202" s="44">
        <f t="shared" ca="1" si="32"/>
        <v>267858387.55987415</v>
      </c>
      <c r="P202" s="43">
        <f t="shared" ca="1" si="39"/>
        <v>5.7986576837792897E-3</v>
      </c>
    </row>
    <row r="203" spans="4:16">
      <c r="D203" s="91">
        <f t="shared" si="41"/>
        <v>0</v>
      </c>
      <c r="E203" s="91">
        <f t="shared" si="41"/>
        <v>0</v>
      </c>
      <c r="F203" s="44">
        <f t="shared" si="33"/>
        <v>0</v>
      </c>
      <c r="G203" s="44">
        <f t="shared" si="34"/>
        <v>0</v>
      </c>
      <c r="H203" s="44">
        <f t="shared" si="35"/>
        <v>0</v>
      </c>
      <c r="I203" s="44">
        <f t="shared" si="36"/>
        <v>0</v>
      </c>
      <c r="J203" s="44">
        <f t="shared" si="37"/>
        <v>0</v>
      </c>
      <c r="K203" s="44">
        <f t="shared" ca="1" si="40"/>
        <v>-5.7986576837792897E-3</v>
      </c>
      <c r="L203" s="44">
        <f t="shared" ca="1" si="38"/>
        <v>3.3624430933652595E-5</v>
      </c>
      <c r="M203" s="44">
        <f t="shared" ca="1" si="30"/>
        <v>21593927961.016235</v>
      </c>
      <c r="N203" s="44">
        <f t="shared" ca="1" si="31"/>
        <v>11776286151.356758</v>
      </c>
      <c r="O203" s="44">
        <f t="shared" ca="1" si="32"/>
        <v>267858387.55987415</v>
      </c>
      <c r="P203" s="43">
        <f t="shared" ca="1" si="39"/>
        <v>5.7986576837792897E-3</v>
      </c>
    </row>
    <row r="204" spans="4:16">
      <c r="D204" s="91">
        <f t="shared" si="41"/>
        <v>0</v>
      </c>
      <c r="E204" s="91">
        <f t="shared" si="41"/>
        <v>0</v>
      </c>
      <c r="F204" s="44">
        <f t="shared" si="33"/>
        <v>0</v>
      </c>
      <c r="G204" s="44">
        <f t="shared" si="34"/>
        <v>0</v>
      </c>
      <c r="H204" s="44">
        <f t="shared" si="35"/>
        <v>0</v>
      </c>
      <c r="I204" s="44">
        <f t="shared" si="36"/>
        <v>0</v>
      </c>
      <c r="J204" s="44">
        <f t="shared" si="37"/>
        <v>0</v>
      </c>
      <c r="K204" s="44">
        <f t="shared" ca="1" si="40"/>
        <v>-5.7986576837792897E-3</v>
      </c>
      <c r="L204" s="44">
        <f t="shared" ca="1" si="38"/>
        <v>3.3624430933652595E-5</v>
      </c>
      <c r="M204" s="44">
        <f t="shared" ca="1" si="30"/>
        <v>21593927961.016235</v>
      </c>
      <c r="N204" s="44">
        <f t="shared" ca="1" si="31"/>
        <v>11776286151.356758</v>
      </c>
      <c r="O204" s="44">
        <f t="shared" ca="1" si="32"/>
        <v>267858387.55987415</v>
      </c>
      <c r="P204" s="43">
        <f t="shared" ca="1" si="39"/>
        <v>5.7986576837792897E-3</v>
      </c>
    </row>
    <row r="205" spans="4:16">
      <c r="D205" s="91">
        <f t="shared" si="41"/>
        <v>0</v>
      </c>
      <c r="E205" s="91">
        <f t="shared" si="41"/>
        <v>0</v>
      </c>
      <c r="F205" s="44">
        <f t="shared" si="33"/>
        <v>0</v>
      </c>
      <c r="G205" s="44">
        <f t="shared" si="34"/>
        <v>0</v>
      </c>
      <c r="H205" s="44">
        <f t="shared" si="35"/>
        <v>0</v>
      </c>
      <c r="I205" s="44">
        <f t="shared" si="36"/>
        <v>0</v>
      </c>
      <c r="J205" s="44">
        <f t="shared" si="37"/>
        <v>0</v>
      </c>
      <c r="K205" s="44">
        <f t="shared" ca="1" si="40"/>
        <v>-5.7986576837792897E-3</v>
      </c>
      <c r="L205" s="44">
        <f t="shared" ca="1" si="38"/>
        <v>3.3624430933652595E-5</v>
      </c>
      <c r="M205" s="44">
        <f t="shared" ca="1" si="30"/>
        <v>21593927961.016235</v>
      </c>
      <c r="N205" s="44">
        <f t="shared" ca="1" si="31"/>
        <v>11776286151.356758</v>
      </c>
      <c r="O205" s="44">
        <f t="shared" ca="1" si="32"/>
        <v>267858387.55987415</v>
      </c>
      <c r="P205" s="43">
        <f t="shared" ca="1" si="39"/>
        <v>5.7986576837792897E-3</v>
      </c>
    </row>
    <row r="206" spans="4:16">
      <c r="D206" s="91">
        <f t="shared" si="41"/>
        <v>0</v>
      </c>
      <c r="E206" s="91">
        <f t="shared" si="41"/>
        <v>0</v>
      </c>
      <c r="F206" s="44">
        <f t="shared" si="33"/>
        <v>0</v>
      </c>
      <c r="G206" s="44">
        <f t="shared" si="34"/>
        <v>0</v>
      </c>
      <c r="H206" s="44">
        <f t="shared" si="35"/>
        <v>0</v>
      </c>
      <c r="I206" s="44">
        <f t="shared" si="36"/>
        <v>0</v>
      </c>
      <c r="J206" s="44">
        <f t="shared" si="37"/>
        <v>0</v>
      </c>
      <c r="K206" s="44">
        <f t="shared" ca="1" si="40"/>
        <v>-5.7986576837792897E-3</v>
      </c>
      <c r="L206" s="44">
        <f t="shared" ca="1" si="38"/>
        <v>3.3624430933652595E-5</v>
      </c>
      <c r="M206" s="44">
        <f t="shared" ca="1" si="30"/>
        <v>21593927961.016235</v>
      </c>
      <c r="N206" s="44">
        <f t="shared" ca="1" si="31"/>
        <v>11776286151.356758</v>
      </c>
      <c r="O206" s="44">
        <f t="shared" ca="1" si="32"/>
        <v>267858387.55987415</v>
      </c>
      <c r="P206" s="43">
        <f t="shared" ca="1" si="39"/>
        <v>5.7986576837792897E-3</v>
      </c>
    </row>
    <row r="207" spans="4:16">
      <c r="D207" s="91">
        <f t="shared" si="41"/>
        <v>0</v>
      </c>
      <c r="E207" s="91">
        <f t="shared" si="41"/>
        <v>0</v>
      </c>
      <c r="F207" s="44">
        <f t="shared" si="33"/>
        <v>0</v>
      </c>
      <c r="G207" s="44">
        <f t="shared" si="34"/>
        <v>0</v>
      </c>
      <c r="H207" s="44">
        <f t="shared" si="35"/>
        <v>0</v>
      </c>
      <c r="I207" s="44">
        <f t="shared" si="36"/>
        <v>0</v>
      </c>
      <c r="J207" s="44">
        <f t="shared" si="37"/>
        <v>0</v>
      </c>
      <c r="K207" s="44">
        <f t="shared" ca="1" si="40"/>
        <v>-5.7986576837792897E-3</v>
      </c>
      <c r="L207" s="44">
        <f t="shared" ca="1" si="38"/>
        <v>3.3624430933652595E-5</v>
      </c>
      <c r="M207" s="44">
        <f t="shared" ca="1" si="30"/>
        <v>21593927961.016235</v>
      </c>
      <c r="N207" s="44">
        <f t="shared" ca="1" si="31"/>
        <v>11776286151.356758</v>
      </c>
      <c r="O207" s="44">
        <f t="shared" ca="1" si="32"/>
        <v>267858387.55987415</v>
      </c>
      <c r="P207" s="43">
        <f t="shared" ca="1" si="39"/>
        <v>5.7986576837792897E-3</v>
      </c>
    </row>
    <row r="208" spans="4:16">
      <c r="D208" s="91">
        <f t="shared" si="41"/>
        <v>0</v>
      </c>
      <c r="E208" s="91">
        <f t="shared" si="41"/>
        <v>0</v>
      </c>
      <c r="F208" s="44">
        <f t="shared" si="33"/>
        <v>0</v>
      </c>
      <c r="G208" s="44">
        <f t="shared" si="34"/>
        <v>0</v>
      </c>
      <c r="H208" s="44">
        <f t="shared" si="35"/>
        <v>0</v>
      </c>
      <c r="I208" s="44">
        <f t="shared" si="36"/>
        <v>0</v>
      </c>
      <c r="J208" s="44">
        <f t="shared" si="37"/>
        <v>0</v>
      </c>
      <c r="K208" s="44">
        <f t="shared" ca="1" si="40"/>
        <v>-5.7986576837792897E-3</v>
      </c>
      <c r="L208" s="44">
        <f t="shared" ca="1" si="38"/>
        <v>3.3624430933652595E-5</v>
      </c>
      <c r="M208" s="44">
        <f t="shared" ca="1" si="30"/>
        <v>21593927961.016235</v>
      </c>
      <c r="N208" s="44">
        <f t="shared" ca="1" si="31"/>
        <v>11776286151.356758</v>
      </c>
      <c r="O208" s="44">
        <f t="shared" ca="1" si="32"/>
        <v>267858387.55987415</v>
      </c>
      <c r="P208" s="43">
        <f t="shared" ca="1" si="39"/>
        <v>5.7986576837792897E-3</v>
      </c>
    </row>
    <row r="209" spans="4:16">
      <c r="D209" s="91">
        <f t="shared" si="41"/>
        <v>0</v>
      </c>
      <c r="E209" s="91">
        <f t="shared" si="41"/>
        <v>0</v>
      </c>
      <c r="F209" s="44">
        <f t="shared" si="33"/>
        <v>0</v>
      </c>
      <c r="G209" s="44">
        <f t="shared" si="34"/>
        <v>0</v>
      </c>
      <c r="H209" s="44">
        <f t="shared" si="35"/>
        <v>0</v>
      </c>
      <c r="I209" s="44">
        <f t="shared" si="36"/>
        <v>0</v>
      </c>
      <c r="J209" s="44">
        <f t="shared" si="37"/>
        <v>0</v>
      </c>
      <c r="K209" s="44">
        <f t="shared" ca="1" si="40"/>
        <v>-5.7986576837792897E-3</v>
      </c>
      <c r="L209" s="44">
        <f t="shared" ca="1" si="38"/>
        <v>3.3624430933652595E-5</v>
      </c>
      <c r="M209" s="44">
        <f t="shared" ca="1" si="30"/>
        <v>21593927961.016235</v>
      </c>
      <c r="N209" s="44">
        <f t="shared" ca="1" si="31"/>
        <v>11776286151.356758</v>
      </c>
      <c r="O209" s="44">
        <f t="shared" ca="1" si="32"/>
        <v>267858387.55987415</v>
      </c>
      <c r="P209" s="43">
        <f t="shared" ca="1" si="39"/>
        <v>5.7986576837792897E-3</v>
      </c>
    </row>
    <row r="210" spans="4:16">
      <c r="D210" s="91">
        <f t="shared" si="41"/>
        <v>0</v>
      </c>
      <c r="E210" s="91">
        <f t="shared" si="41"/>
        <v>0</v>
      </c>
      <c r="F210" s="44">
        <f t="shared" si="33"/>
        <v>0</v>
      </c>
      <c r="G210" s="44">
        <f t="shared" si="34"/>
        <v>0</v>
      </c>
      <c r="H210" s="44">
        <f t="shared" si="35"/>
        <v>0</v>
      </c>
      <c r="I210" s="44">
        <f t="shared" si="36"/>
        <v>0</v>
      </c>
      <c r="J210" s="44">
        <f t="shared" si="37"/>
        <v>0</v>
      </c>
      <c r="K210" s="44">
        <f t="shared" ca="1" si="40"/>
        <v>-5.7986576837792897E-3</v>
      </c>
      <c r="L210" s="44">
        <f t="shared" ca="1" si="38"/>
        <v>3.3624430933652595E-5</v>
      </c>
      <c r="M210" s="44">
        <f t="shared" ca="1" si="30"/>
        <v>21593927961.016235</v>
      </c>
      <c r="N210" s="44">
        <f t="shared" ca="1" si="31"/>
        <v>11776286151.356758</v>
      </c>
      <c r="O210" s="44">
        <f t="shared" ca="1" si="32"/>
        <v>267858387.55987415</v>
      </c>
      <c r="P210" s="43">
        <f t="shared" ca="1" si="39"/>
        <v>5.7986576837792897E-3</v>
      </c>
    </row>
    <row r="211" spans="4:16">
      <c r="D211" s="91">
        <f t="shared" ref="D211:E274" si="42">A211/A$18</f>
        <v>0</v>
      </c>
      <c r="E211" s="91">
        <f t="shared" si="42"/>
        <v>0</v>
      </c>
      <c r="F211" s="44">
        <f t="shared" si="33"/>
        <v>0</v>
      </c>
      <c r="G211" s="44">
        <f t="shared" si="34"/>
        <v>0</v>
      </c>
      <c r="H211" s="44">
        <f t="shared" si="35"/>
        <v>0</v>
      </c>
      <c r="I211" s="44">
        <f t="shared" si="36"/>
        <v>0</v>
      </c>
      <c r="J211" s="44">
        <f t="shared" si="37"/>
        <v>0</v>
      </c>
      <c r="K211" s="44">
        <f t="shared" ca="1" si="40"/>
        <v>-5.7986576837792897E-3</v>
      </c>
      <c r="L211" s="44">
        <f t="shared" ca="1" si="38"/>
        <v>3.3624430933652595E-5</v>
      </c>
      <c r="M211" s="44">
        <f t="shared" ref="M211:M274" ca="1" si="43">(M$1-M$2*D211+M$3*F211)^2</f>
        <v>21593927961.016235</v>
      </c>
      <c r="N211" s="44">
        <f t="shared" ref="N211:N274" ca="1" si="44">(-M$2+M$4*D211-M$5*F211)^2</f>
        <v>11776286151.356758</v>
      </c>
      <c r="O211" s="44">
        <f t="shared" ref="O211:O274" ca="1" si="45">+(M$3-D211*M$5+F211*M$6)^2</f>
        <v>267858387.55987415</v>
      </c>
      <c r="P211" s="43">
        <f t="shared" ca="1" si="39"/>
        <v>5.7986576837792897E-3</v>
      </c>
    </row>
    <row r="212" spans="4:16">
      <c r="D212" s="91">
        <f t="shared" si="42"/>
        <v>0</v>
      </c>
      <c r="E212" s="91">
        <f t="shared" si="42"/>
        <v>0</v>
      </c>
      <c r="F212" s="44">
        <f t="shared" ref="F212:F275" si="46">D212*D212</f>
        <v>0</v>
      </c>
      <c r="G212" s="44">
        <f t="shared" ref="G212:G275" si="47">D212*F212</f>
        <v>0</v>
      </c>
      <c r="H212" s="44">
        <f t="shared" ref="H212:H275" si="48">F212*F212</f>
        <v>0</v>
      </c>
      <c r="I212" s="44">
        <f t="shared" ref="I212:I275" si="49">E212*D212</f>
        <v>0</v>
      </c>
      <c r="J212" s="44">
        <f t="shared" ref="J212:J275" si="50">I212*D212</f>
        <v>0</v>
      </c>
      <c r="K212" s="44">
        <f t="shared" ca="1" si="40"/>
        <v>-5.7986576837792897E-3</v>
      </c>
      <c r="L212" s="44">
        <f t="shared" ref="L212:L275" ca="1" si="51">+(K212-E212)^2</f>
        <v>3.3624430933652595E-5</v>
      </c>
      <c r="M212" s="44">
        <f t="shared" ca="1" si="43"/>
        <v>21593927961.016235</v>
      </c>
      <c r="N212" s="44">
        <f t="shared" ca="1" si="44"/>
        <v>11776286151.356758</v>
      </c>
      <c r="O212" s="44">
        <f t="shared" ca="1" si="45"/>
        <v>267858387.55987415</v>
      </c>
      <c r="P212" s="43">
        <f t="shared" ref="P212:P275" ca="1" si="52">+E212-K212</f>
        <v>5.7986576837792897E-3</v>
      </c>
    </row>
    <row r="213" spans="4:16">
      <c r="D213" s="91">
        <f t="shared" si="42"/>
        <v>0</v>
      </c>
      <c r="E213" s="91">
        <f t="shared" si="42"/>
        <v>0</v>
      </c>
      <c r="F213" s="44">
        <f t="shared" si="46"/>
        <v>0</v>
      </c>
      <c r="G213" s="44">
        <f t="shared" si="47"/>
        <v>0</v>
      </c>
      <c r="H213" s="44">
        <f t="shared" si="48"/>
        <v>0</v>
      </c>
      <c r="I213" s="44">
        <f t="shared" si="49"/>
        <v>0</v>
      </c>
      <c r="J213" s="44">
        <f t="shared" si="50"/>
        <v>0</v>
      </c>
      <c r="K213" s="44">
        <f t="shared" ref="K213:K276" ca="1" si="53">+E$4+E$5*D213+E$6*D213^2</f>
        <v>-5.7986576837792897E-3</v>
      </c>
      <c r="L213" s="44">
        <f t="shared" ca="1" si="51"/>
        <v>3.3624430933652595E-5</v>
      </c>
      <c r="M213" s="44">
        <f t="shared" ca="1" si="43"/>
        <v>21593927961.016235</v>
      </c>
      <c r="N213" s="44">
        <f t="shared" ca="1" si="44"/>
        <v>11776286151.356758</v>
      </c>
      <c r="O213" s="44">
        <f t="shared" ca="1" si="45"/>
        <v>267858387.55987415</v>
      </c>
      <c r="P213" s="43">
        <f t="shared" ca="1" si="52"/>
        <v>5.7986576837792897E-3</v>
      </c>
    </row>
    <row r="214" spans="4:16">
      <c r="D214" s="91">
        <f t="shared" si="42"/>
        <v>0</v>
      </c>
      <c r="E214" s="91">
        <f t="shared" si="42"/>
        <v>0</v>
      </c>
      <c r="F214" s="44">
        <f t="shared" si="46"/>
        <v>0</v>
      </c>
      <c r="G214" s="44">
        <f t="shared" si="47"/>
        <v>0</v>
      </c>
      <c r="H214" s="44">
        <f t="shared" si="48"/>
        <v>0</v>
      </c>
      <c r="I214" s="44">
        <f t="shared" si="49"/>
        <v>0</v>
      </c>
      <c r="J214" s="44">
        <f t="shared" si="50"/>
        <v>0</v>
      </c>
      <c r="K214" s="44">
        <f t="shared" ca="1" si="53"/>
        <v>-5.7986576837792897E-3</v>
      </c>
      <c r="L214" s="44">
        <f t="shared" ca="1" si="51"/>
        <v>3.3624430933652595E-5</v>
      </c>
      <c r="M214" s="44">
        <f t="shared" ca="1" si="43"/>
        <v>21593927961.016235</v>
      </c>
      <c r="N214" s="44">
        <f t="shared" ca="1" si="44"/>
        <v>11776286151.356758</v>
      </c>
      <c r="O214" s="44">
        <f t="shared" ca="1" si="45"/>
        <v>267858387.55987415</v>
      </c>
      <c r="P214" s="43">
        <f t="shared" ca="1" si="52"/>
        <v>5.7986576837792897E-3</v>
      </c>
    </row>
    <row r="215" spans="4:16">
      <c r="D215" s="91">
        <f t="shared" si="42"/>
        <v>0</v>
      </c>
      <c r="E215" s="91">
        <f t="shared" si="42"/>
        <v>0</v>
      </c>
      <c r="F215" s="44">
        <f t="shared" si="46"/>
        <v>0</v>
      </c>
      <c r="G215" s="44">
        <f t="shared" si="47"/>
        <v>0</v>
      </c>
      <c r="H215" s="44">
        <f t="shared" si="48"/>
        <v>0</v>
      </c>
      <c r="I215" s="44">
        <f t="shared" si="49"/>
        <v>0</v>
      </c>
      <c r="J215" s="44">
        <f t="shared" si="50"/>
        <v>0</v>
      </c>
      <c r="K215" s="44">
        <f t="shared" ca="1" si="53"/>
        <v>-5.7986576837792897E-3</v>
      </c>
      <c r="L215" s="44">
        <f t="shared" ca="1" si="51"/>
        <v>3.3624430933652595E-5</v>
      </c>
      <c r="M215" s="44">
        <f t="shared" ca="1" si="43"/>
        <v>21593927961.016235</v>
      </c>
      <c r="N215" s="44">
        <f t="shared" ca="1" si="44"/>
        <v>11776286151.356758</v>
      </c>
      <c r="O215" s="44">
        <f t="shared" ca="1" si="45"/>
        <v>267858387.55987415</v>
      </c>
      <c r="P215" s="43">
        <f t="shared" ca="1" si="52"/>
        <v>5.7986576837792897E-3</v>
      </c>
    </row>
    <row r="216" spans="4:16">
      <c r="D216" s="91">
        <f t="shared" si="42"/>
        <v>0</v>
      </c>
      <c r="E216" s="91">
        <f t="shared" si="42"/>
        <v>0</v>
      </c>
      <c r="F216" s="44">
        <f t="shared" si="46"/>
        <v>0</v>
      </c>
      <c r="G216" s="44">
        <f t="shared" si="47"/>
        <v>0</v>
      </c>
      <c r="H216" s="44">
        <f t="shared" si="48"/>
        <v>0</v>
      </c>
      <c r="I216" s="44">
        <f t="shared" si="49"/>
        <v>0</v>
      </c>
      <c r="J216" s="44">
        <f t="shared" si="50"/>
        <v>0</v>
      </c>
      <c r="K216" s="44">
        <f t="shared" ca="1" si="53"/>
        <v>-5.7986576837792897E-3</v>
      </c>
      <c r="L216" s="44">
        <f t="shared" ca="1" si="51"/>
        <v>3.3624430933652595E-5</v>
      </c>
      <c r="M216" s="44">
        <f t="shared" ca="1" si="43"/>
        <v>21593927961.016235</v>
      </c>
      <c r="N216" s="44">
        <f t="shared" ca="1" si="44"/>
        <v>11776286151.356758</v>
      </c>
      <c r="O216" s="44">
        <f t="shared" ca="1" si="45"/>
        <v>267858387.55987415</v>
      </c>
      <c r="P216" s="43">
        <f t="shared" ca="1" si="52"/>
        <v>5.7986576837792897E-3</v>
      </c>
    </row>
    <row r="217" spans="4:16">
      <c r="D217" s="91">
        <f t="shared" si="42"/>
        <v>0</v>
      </c>
      <c r="E217" s="91">
        <f t="shared" si="42"/>
        <v>0</v>
      </c>
      <c r="F217" s="44">
        <f t="shared" si="46"/>
        <v>0</v>
      </c>
      <c r="G217" s="44">
        <f t="shared" si="47"/>
        <v>0</v>
      </c>
      <c r="H217" s="44">
        <f t="shared" si="48"/>
        <v>0</v>
      </c>
      <c r="I217" s="44">
        <f t="shared" si="49"/>
        <v>0</v>
      </c>
      <c r="J217" s="44">
        <f t="shared" si="50"/>
        <v>0</v>
      </c>
      <c r="K217" s="44">
        <f t="shared" ca="1" si="53"/>
        <v>-5.7986576837792897E-3</v>
      </c>
      <c r="L217" s="44">
        <f t="shared" ca="1" si="51"/>
        <v>3.3624430933652595E-5</v>
      </c>
      <c r="M217" s="44">
        <f t="shared" ca="1" si="43"/>
        <v>21593927961.016235</v>
      </c>
      <c r="N217" s="44">
        <f t="shared" ca="1" si="44"/>
        <v>11776286151.356758</v>
      </c>
      <c r="O217" s="44">
        <f t="shared" ca="1" si="45"/>
        <v>267858387.55987415</v>
      </c>
      <c r="P217" s="43">
        <f t="shared" ca="1" si="52"/>
        <v>5.7986576837792897E-3</v>
      </c>
    </row>
    <row r="218" spans="4:16">
      <c r="D218" s="91">
        <f t="shared" si="42"/>
        <v>0</v>
      </c>
      <c r="E218" s="91">
        <f t="shared" si="42"/>
        <v>0</v>
      </c>
      <c r="F218" s="44">
        <f t="shared" si="46"/>
        <v>0</v>
      </c>
      <c r="G218" s="44">
        <f t="shared" si="47"/>
        <v>0</v>
      </c>
      <c r="H218" s="44">
        <f t="shared" si="48"/>
        <v>0</v>
      </c>
      <c r="I218" s="44">
        <f t="shared" si="49"/>
        <v>0</v>
      </c>
      <c r="J218" s="44">
        <f t="shared" si="50"/>
        <v>0</v>
      </c>
      <c r="K218" s="44">
        <f t="shared" ca="1" si="53"/>
        <v>-5.7986576837792897E-3</v>
      </c>
      <c r="L218" s="44">
        <f t="shared" ca="1" si="51"/>
        <v>3.3624430933652595E-5</v>
      </c>
      <c r="M218" s="44">
        <f t="shared" ca="1" si="43"/>
        <v>21593927961.016235</v>
      </c>
      <c r="N218" s="44">
        <f t="shared" ca="1" si="44"/>
        <v>11776286151.356758</v>
      </c>
      <c r="O218" s="44">
        <f t="shared" ca="1" si="45"/>
        <v>267858387.55987415</v>
      </c>
      <c r="P218" s="43">
        <f t="shared" ca="1" si="52"/>
        <v>5.7986576837792897E-3</v>
      </c>
    </row>
    <row r="219" spans="4:16">
      <c r="D219" s="91">
        <f t="shared" si="42"/>
        <v>0</v>
      </c>
      <c r="E219" s="91">
        <f t="shared" si="42"/>
        <v>0</v>
      </c>
      <c r="F219" s="44">
        <f t="shared" si="46"/>
        <v>0</v>
      </c>
      <c r="G219" s="44">
        <f t="shared" si="47"/>
        <v>0</v>
      </c>
      <c r="H219" s="44">
        <f t="shared" si="48"/>
        <v>0</v>
      </c>
      <c r="I219" s="44">
        <f t="shared" si="49"/>
        <v>0</v>
      </c>
      <c r="J219" s="44">
        <f t="shared" si="50"/>
        <v>0</v>
      </c>
      <c r="K219" s="44">
        <f t="shared" ca="1" si="53"/>
        <v>-5.7986576837792897E-3</v>
      </c>
      <c r="L219" s="44">
        <f t="shared" ca="1" si="51"/>
        <v>3.3624430933652595E-5</v>
      </c>
      <c r="M219" s="44">
        <f t="shared" ca="1" si="43"/>
        <v>21593927961.016235</v>
      </c>
      <c r="N219" s="44">
        <f t="shared" ca="1" si="44"/>
        <v>11776286151.356758</v>
      </c>
      <c r="O219" s="44">
        <f t="shared" ca="1" si="45"/>
        <v>267858387.55987415</v>
      </c>
      <c r="P219" s="43">
        <f t="shared" ca="1" si="52"/>
        <v>5.7986576837792897E-3</v>
      </c>
    </row>
    <row r="220" spans="4:16">
      <c r="D220" s="91">
        <f t="shared" si="42"/>
        <v>0</v>
      </c>
      <c r="E220" s="91">
        <f t="shared" si="42"/>
        <v>0</v>
      </c>
      <c r="F220" s="44">
        <f t="shared" si="46"/>
        <v>0</v>
      </c>
      <c r="G220" s="44">
        <f t="shared" si="47"/>
        <v>0</v>
      </c>
      <c r="H220" s="44">
        <f t="shared" si="48"/>
        <v>0</v>
      </c>
      <c r="I220" s="44">
        <f t="shared" si="49"/>
        <v>0</v>
      </c>
      <c r="J220" s="44">
        <f t="shared" si="50"/>
        <v>0</v>
      </c>
      <c r="K220" s="44">
        <f t="shared" ca="1" si="53"/>
        <v>-5.7986576837792897E-3</v>
      </c>
      <c r="L220" s="44">
        <f t="shared" ca="1" si="51"/>
        <v>3.3624430933652595E-5</v>
      </c>
      <c r="M220" s="44">
        <f t="shared" ca="1" si="43"/>
        <v>21593927961.016235</v>
      </c>
      <c r="N220" s="44">
        <f t="shared" ca="1" si="44"/>
        <v>11776286151.356758</v>
      </c>
      <c r="O220" s="44">
        <f t="shared" ca="1" si="45"/>
        <v>267858387.55987415</v>
      </c>
      <c r="P220" s="43">
        <f t="shared" ca="1" si="52"/>
        <v>5.7986576837792897E-3</v>
      </c>
    </row>
    <row r="221" spans="4:16">
      <c r="D221" s="91">
        <f t="shared" si="42"/>
        <v>0</v>
      </c>
      <c r="E221" s="91">
        <f t="shared" si="42"/>
        <v>0</v>
      </c>
      <c r="F221" s="44">
        <f t="shared" si="46"/>
        <v>0</v>
      </c>
      <c r="G221" s="44">
        <f t="shared" si="47"/>
        <v>0</v>
      </c>
      <c r="H221" s="44">
        <f t="shared" si="48"/>
        <v>0</v>
      </c>
      <c r="I221" s="44">
        <f t="shared" si="49"/>
        <v>0</v>
      </c>
      <c r="J221" s="44">
        <f t="shared" si="50"/>
        <v>0</v>
      </c>
      <c r="K221" s="44">
        <f t="shared" ca="1" si="53"/>
        <v>-5.7986576837792897E-3</v>
      </c>
      <c r="L221" s="44">
        <f t="shared" ca="1" si="51"/>
        <v>3.3624430933652595E-5</v>
      </c>
      <c r="M221" s="44">
        <f t="shared" ca="1" si="43"/>
        <v>21593927961.016235</v>
      </c>
      <c r="N221" s="44">
        <f t="shared" ca="1" si="44"/>
        <v>11776286151.356758</v>
      </c>
      <c r="O221" s="44">
        <f t="shared" ca="1" si="45"/>
        <v>267858387.55987415</v>
      </c>
      <c r="P221" s="43">
        <f t="shared" ca="1" si="52"/>
        <v>5.7986576837792897E-3</v>
      </c>
    </row>
    <row r="222" spans="4:16">
      <c r="D222" s="91">
        <f t="shared" si="42"/>
        <v>0</v>
      </c>
      <c r="E222" s="91">
        <f t="shared" si="42"/>
        <v>0</v>
      </c>
      <c r="F222" s="44">
        <f t="shared" si="46"/>
        <v>0</v>
      </c>
      <c r="G222" s="44">
        <f t="shared" si="47"/>
        <v>0</v>
      </c>
      <c r="H222" s="44">
        <f t="shared" si="48"/>
        <v>0</v>
      </c>
      <c r="I222" s="44">
        <f t="shared" si="49"/>
        <v>0</v>
      </c>
      <c r="J222" s="44">
        <f t="shared" si="50"/>
        <v>0</v>
      </c>
      <c r="K222" s="44">
        <f t="shared" ca="1" si="53"/>
        <v>-5.7986576837792897E-3</v>
      </c>
      <c r="L222" s="44">
        <f t="shared" ca="1" si="51"/>
        <v>3.3624430933652595E-5</v>
      </c>
      <c r="M222" s="44">
        <f t="shared" ca="1" si="43"/>
        <v>21593927961.016235</v>
      </c>
      <c r="N222" s="44">
        <f t="shared" ca="1" si="44"/>
        <v>11776286151.356758</v>
      </c>
      <c r="O222" s="44">
        <f t="shared" ca="1" si="45"/>
        <v>267858387.55987415</v>
      </c>
      <c r="P222" s="43">
        <f t="shared" ca="1" si="52"/>
        <v>5.7986576837792897E-3</v>
      </c>
    </row>
    <row r="223" spans="4:16">
      <c r="D223" s="91">
        <f t="shared" si="42"/>
        <v>0</v>
      </c>
      <c r="E223" s="91">
        <f t="shared" si="42"/>
        <v>0</v>
      </c>
      <c r="F223" s="44">
        <f t="shared" si="46"/>
        <v>0</v>
      </c>
      <c r="G223" s="44">
        <f t="shared" si="47"/>
        <v>0</v>
      </c>
      <c r="H223" s="44">
        <f t="shared" si="48"/>
        <v>0</v>
      </c>
      <c r="I223" s="44">
        <f t="shared" si="49"/>
        <v>0</v>
      </c>
      <c r="J223" s="44">
        <f t="shared" si="50"/>
        <v>0</v>
      </c>
      <c r="K223" s="44">
        <f t="shared" ca="1" si="53"/>
        <v>-5.7986576837792897E-3</v>
      </c>
      <c r="L223" s="44">
        <f t="shared" ca="1" si="51"/>
        <v>3.3624430933652595E-5</v>
      </c>
      <c r="M223" s="44">
        <f t="shared" ca="1" si="43"/>
        <v>21593927961.016235</v>
      </c>
      <c r="N223" s="44">
        <f t="shared" ca="1" si="44"/>
        <v>11776286151.356758</v>
      </c>
      <c r="O223" s="44">
        <f t="shared" ca="1" si="45"/>
        <v>267858387.55987415</v>
      </c>
      <c r="P223" s="43">
        <f t="shared" ca="1" si="52"/>
        <v>5.7986576837792897E-3</v>
      </c>
    </row>
    <row r="224" spans="4:16">
      <c r="D224" s="91">
        <f t="shared" si="42"/>
        <v>0</v>
      </c>
      <c r="E224" s="91">
        <f t="shared" si="42"/>
        <v>0</v>
      </c>
      <c r="F224" s="44">
        <f t="shared" si="46"/>
        <v>0</v>
      </c>
      <c r="G224" s="44">
        <f t="shared" si="47"/>
        <v>0</v>
      </c>
      <c r="H224" s="44">
        <f t="shared" si="48"/>
        <v>0</v>
      </c>
      <c r="I224" s="44">
        <f t="shared" si="49"/>
        <v>0</v>
      </c>
      <c r="J224" s="44">
        <f t="shared" si="50"/>
        <v>0</v>
      </c>
      <c r="K224" s="44">
        <f t="shared" ca="1" si="53"/>
        <v>-5.7986576837792897E-3</v>
      </c>
      <c r="L224" s="44">
        <f t="shared" ca="1" si="51"/>
        <v>3.3624430933652595E-5</v>
      </c>
      <c r="M224" s="44">
        <f t="shared" ca="1" si="43"/>
        <v>21593927961.016235</v>
      </c>
      <c r="N224" s="44">
        <f t="shared" ca="1" si="44"/>
        <v>11776286151.356758</v>
      </c>
      <c r="O224" s="44">
        <f t="shared" ca="1" si="45"/>
        <v>267858387.55987415</v>
      </c>
      <c r="P224" s="43">
        <f t="shared" ca="1" si="52"/>
        <v>5.7986576837792897E-3</v>
      </c>
    </row>
    <row r="225" spans="4:16">
      <c r="D225" s="91">
        <f t="shared" si="42"/>
        <v>0</v>
      </c>
      <c r="E225" s="91">
        <f t="shared" si="42"/>
        <v>0</v>
      </c>
      <c r="F225" s="44">
        <f t="shared" si="46"/>
        <v>0</v>
      </c>
      <c r="G225" s="44">
        <f t="shared" si="47"/>
        <v>0</v>
      </c>
      <c r="H225" s="44">
        <f t="shared" si="48"/>
        <v>0</v>
      </c>
      <c r="I225" s="44">
        <f t="shared" si="49"/>
        <v>0</v>
      </c>
      <c r="J225" s="44">
        <f t="shared" si="50"/>
        <v>0</v>
      </c>
      <c r="K225" s="44">
        <f t="shared" ca="1" si="53"/>
        <v>-5.7986576837792897E-3</v>
      </c>
      <c r="L225" s="44">
        <f t="shared" ca="1" si="51"/>
        <v>3.3624430933652595E-5</v>
      </c>
      <c r="M225" s="44">
        <f t="shared" ca="1" si="43"/>
        <v>21593927961.016235</v>
      </c>
      <c r="N225" s="44">
        <f t="shared" ca="1" si="44"/>
        <v>11776286151.356758</v>
      </c>
      <c r="O225" s="44">
        <f t="shared" ca="1" si="45"/>
        <v>267858387.55987415</v>
      </c>
      <c r="P225" s="43">
        <f t="shared" ca="1" si="52"/>
        <v>5.7986576837792897E-3</v>
      </c>
    </row>
    <row r="226" spans="4:16">
      <c r="D226" s="91">
        <f t="shared" si="42"/>
        <v>0</v>
      </c>
      <c r="E226" s="91">
        <f t="shared" si="42"/>
        <v>0</v>
      </c>
      <c r="F226" s="44">
        <f t="shared" si="46"/>
        <v>0</v>
      </c>
      <c r="G226" s="44">
        <f t="shared" si="47"/>
        <v>0</v>
      </c>
      <c r="H226" s="44">
        <f t="shared" si="48"/>
        <v>0</v>
      </c>
      <c r="I226" s="44">
        <f t="shared" si="49"/>
        <v>0</v>
      </c>
      <c r="J226" s="44">
        <f t="shared" si="50"/>
        <v>0</v>
      </c>
      <c r="K226" s="44">
        <f t="shared" ca="1" si="53"/>
        <v>-5.7986576837792897E-3</v>
      </c>
      <c r="L226" s="44">
        <f t="shared" ca="1" si="51"/>
        <v>3.3624430933652595E-5</v>
      </c>
      <c r="M226" s="44">
        <f t="shared" ca="1" si="43"/>
        <v>21593927961.016235</v>
      </c>
      <c r="N226" s="44">
        <f t="shared" ca="1" si="44"/>
        <v>11776286151.356758</v>
      </c>
      <c r="O226" s="44">
        <f t="shared" ca="1" si="45"/>
        <v>267858387.55987415</v>
      </c>
      <c r="P226" s="43">
        <f t="shared" ca="1" si="52"/>
        <v>5.7986576837792897E-3</v>
      </c>
    </row>
    <row r="227" spans="4:16">
      <c r="D227" s="91">
        <f t="shared" si="42"/>
        <v>0</v>
      </c>
      <c r="E227" s="91">
        <f t="shared" si="42"/>
        <v>0</v>
      </c>
      <c r="F227" s="44">
        <f t="shared" si="46"/>
        <v>0</v>
      </c>
      <c r="G227" s="44">
        <f t="shared" si="47"/>
        <v>0</v>
      </c>
      <c r="H227" s="44">
        <f t="shared" si="48"/>
        <v>0</v>
      </c>
      <c r="I227" s="44">
        <f t="shared" si="49"/>
        <v>0</v>
      </c>
      <c r="J227" s="44">
        <f t="shared" si="50"/>
        <v>0</v>
      </c>
      <c r="K227" s="44">
        <f t="shared" ca="1" si="53"/>
        <v>-5.7986576837792897E-3</v>
      </c>
      <c r="L227" s="44">
        <f t="shared" ca="1" si="51"/>
        <v>3.3624430933652595E-5</v>
      </c>
      <c r="M227" s="44">
        <f t="shared" ca="1" si="43"/>
        <v>21593927961.016235</v>
      </c>
      <c r="N227" s="44">
        <f t="shared" ca="1" si="44"/>
        <v>11776286151.356758</v>
      </c>
      <c r="O227" s="44">
        <f t="shared" ca="1" si="45"/>
        <v>267858387.55987415</v>
      </c>
      <c r="P227" s="43">
        <f t="shared" ca="1" si="52"/>
        <v>5.7986576837792897E-3</v>
      </c>
    </row>
    <row r="228" spans="4:16">
      <c r="D228" s="91">
        <f t="shared" si="42"/>
        <v>0</v>
      </c>
      <c r="E228" s="91">
        <f t="shared" si="42"/>
        <v>0</v>
      </c>
      <c r="F228" s="44">
        <f t="shared" si="46"/>
        <v>0</v>
      </c>
      <c r="G228" s="44">
        <f t="shared" si="47"/>
        <v>0</v>
      </c>
      <c r="H228" s="44">
        <f t="shared" si="48"/>
        <v>0</v>
      </c>
      <c r="I228" s="44">
        <f t="shared" si="49"/>
        <v>0</v>
      </c>
      <c r="J228" s="44">
        <f t="shared" si="50"/>
        <v>0</v>
      </c>
      <c r="K228" s="44">
        <f t="shared" ca="1" si="53"/>
        <v>-5.7986576837792897E-3</v>
      </c>
      <c r="L228" s="44">
        <f t="shared" ca="1" si="51"/>
        <v>3.3624430933652595E-5</v>
      </c>
      <c r="M228" s="44">
        <f t="shared" ca="1" si="43"/>
        <v>21593927961.016235</v>
      </c>
      <c r="N228" s="44">
        <f t="shared" ca="1" si="44"/>
        <v>11776286151.356758</v>
      </c>
      <c r="O228" s="44">
        <f t="shared" ca="1" si="45"/>
        <v>267858387.55987415</v>
      </c>
      <c r="P228" s="43">
        <f t="shared" ca="1" si="52"/>
        <v>5.7986576837792897E-3</v>
      </c>
    </row>
    <row r="229" spans="4:16">
      <c r="D229" s="91">
        <f t="shared" si="42"/>
        <v>0</v>
      </c>
      <c r="E229" s="91">
        <f t="shared" si="42"/>
        <v>0</v>
      </c>
      <c r="F229" s="44">
        <f t="shared" si="46"/>
        <v>0</v>
      </c>
      <c r="G229" s="44">
        <f t="shared" si="47"/>
        <v>0</v>
      </c>
      <c r="H229" s="44">
        <f t="shared" si="48"/>
        <v>0</v>
      </c>
      <c r="I229" s="44">
        <f t="shared" si="49"/>
        <v>0</v>
      </c>
      <c r="J229" s="44">
        <f t="shared" si="50"/>
        <v>0</v>
      </c>
      <c r="K229" s="44">
        <f t="shared" ca="1" si="53"/>
        <v>-5.7986576837792897E-3</v>
      </c>
      <c r="L229" s="44">
        <f t="shared" ca="1" si="51"/>
        <v>3.3624430933652595E-5</v>
      </c>
      <c r="M229" s="44">
        <f t="shared" ca="1" si="43"/>
        <v>21593927961.016235</v>
      </c>
      <c r="N229" s="44">
        <f t="shared" ca="1" si="44"/>
        <v>11776286151.356758</v>
      </c>
      <c r="O229" s="44">
        <f t="shared" ca="1" si="45"/>
        <v>267858387.55987415</v>
      </c>
      <c r="P229" s="43">
        <f t="shared" ca="1" si="52"/>
        <v>5.7986576837792897E-3</v>
      </c>
    </row>
    <row r="230" spans="4:16">
      <c r="D230" s="91">
        <f t="shared" si="42"/>
        <v>0</v>
      </c>
      <c r="E230" s="91">
        <f t="shared" si="42"/>
        <v>0</v>
      </c>
      <c r="F230" s="44">
        <f t="shared" si="46"/>
        <v>0</v>
      </c>
      <c r="G230" s="44">
        <f t="shared" si="47"/>
        <v>0</v>
      </c>
      <c r="H230" s="44">
        <f t="shared" si="48"/>
        <v>0</v>
      </c>
      <c r="I230" s="44">
        <f t="shared" si="49"/>
        <v>0</v>
      </c>
      <c r="J230" s="44">
        <f t="shared" si="50"/>
        <v>0</v>
      </c>
      <c r="K230" s="44">
        <f t="shared" ca="1" si="53"/>
        <v>-5.7986576837792897E-3</v>
      </c>
      <c r="L230" s="44">
        <f t="shared" ca="1" si="51"/>
        <v>3.3624430933652595E-5</v>
      </c>
      <c r="M230" s="44">
        <f t="shared" ca="1" si="43"/>
        <v>21593927961.016235</v>
      </c>
      <c r="N230" s="44">
        <f t="shared" ca="1" si="44"/>
        <v>11776286151.356758</v>
      </c>
      <c r="O230" s="44">
        <f t="shared" ca="1" si="45"/>
        <v>267858387.55987415</v>
      </c>
      <c r="P230" s="43">
        <f t="shared" ca="1" si="52"/>
        <v>5.7986576837792897E-3</v>
      </c>
    </row>
    <row r="231" spans="4:16">
      <c r="D231" s="91">
        <f t="shared" si="42"/>
        <v>0</v>
      </c>
      <c r="E231" s="91">
        <f t="shared" si="42"/>
        <v>0</v>
      </c>
      <c r="F231" s="44">
        <f t="shared" si="46"/>
        <v>0</v>
      </c>
      <c r="G231" s="44">
        <f t="shared" si="47"/>
        <v>0</v>
      </c>
      <c r="H231" s="44">
        <f t="shared" si="48"/>
        <v>0</v>
      </c>
      <c r="I231" s="44">
        <f t="shared" si="49"/>
        <v>0</v>
      </c>
      <c r="J231" s="44">
        <f t="shared" si="50"/>
        <v>0</v>
      </c>
      <c r="K231" s="44">
        <f t="shared" ca="1" si="53"/>
        <v>-5.7986576837792897E-3</v>
      </c>
      <c r="L231" s="44">
        <f t="shared" ca="1" si="51"/>
        <v>3.3624430933652595E-5</v>
      </c>
      <c r="M231" s="44">
        <f t="shared" ca="1" si="43"/>
        <v>21593927961.016235</v>
      </c>
      <c r="N231" s="44">
        <f t="shared" ca="1" si="44"/>
        <v>11776286151.356758</v>
      </c>
      <c r="O231" s="44">
        <f t="shared" ca="1" si="45"/>
        <v>267858387.55987415</v>
      </c>
      <c r="P231" s="43">
        <f t="shared" ca="1" si="52"/>
        <v>5.7986576837792897E-3</v>
      </c>
    </row>
    <row r="232" spans="4:16">
      <c r="D232" s="91">
        <f t="shared" si="42"/>
        <v>0</v>
      </c>
      <c r="E232" s="91">
        <f t="shared" si="42"/>
        <v>0</v>
      </c>
      <c r="F232" s="44">
        <f t="shared" si="46"/>
        <v>0</v>
      </c>
      <c r="G232" s="44">
        <f t="shared" si="47"/>
        <v>0</v>
      </c>
      <c r="H232" s="44">
        <f t="shared" si="48"/>
        <v>0</v>
      </c>
      <c r="I232" s="44">
        <f t="shared" si="49"/>
        <v>0</v>
      </c>
      <c r="J232" s="44">
        <f t="shared" si="50"/>
        <v>0</v>
      </c>
      <c r="K232" s="44">
        <f t="shared" ca="1" si="53"/>
        <v>-5.7986576837792897E-3</v>
      </c>
      <c r="L232" s="44">
        <f t="shared" ca="1" si="51"/>
        <v>3.3624430933652595E-5</v>
      </c>
      <c r="M232" s="44">
        <f t="shared" ca="1" si="43"/>
        <v>21593927961.016235</v>
      </c>
      <c r="N232" s="44">
        <f t="shared" ca="1" si="44"/>
        <v>11776286151.356758</v>
      </c>
      <c r="O232" s="44">
        <f t="shared" ca="1" si="45"/>
        <v>267858387.55987415</v>
      </c>
      <c r="P232" s="43">
        <f t="shared" ca="1" si="52"/>
        <v>5.7986576837792897E-3</v>
      </c>
    </row>
    <row r="233" spans="4:16">
      <c r="D233" s="91">
        <f t="shared" si="42"/>
        <v>0</v>
      </c>
      <c r="E233" s="91">
        <f t="shared" si="42"/>
        <v>0</v>
      </c>
      <c r="F233" s="44">
        <f t="shared" si="46"/>
        <v>0</v>
      </c>
      <c r="G233" s="44">
        <f t="shared" si="47"/>
        <v>0</v>
      </c>
      <c r="H233" s="44">
        <f t="shared" si="48"/>
        <v>0</v>
      </c>
      <c r="I233" s="44">
        <f t="shared" si="49"/>
        <v>0</v>
      </c>
      <c r="J233" s="44">
        <f t="shared" si="50"/>
        <v>0</v>
      </c>
      <c r="K233" s="44">
        <f t="shared" ca="1" si="53"/>
        <v>-5.7986576837792897E-3</v>
      </c>
      <c r="L233" s="44">
        <f t="shared" ca="1" si="51"/>
        <v>3.3624430933652595E-5</v>
      </c>
      <c r="M233" s="44">
        <f t="shared" ca="1" si="43"/>
        <v>21593927961.016235</v>
      </c>
      <c r="N233" s="44">
        <f t="shared" ca="1" si="44"/>
        <v>11776286151.356758</v>
      </c>
      <c r="O233" s="44">
        <f t="shared" ca="1" si="45"/>
        <v>267858387.55987415</v>
      </c>
      <c r="P233" s="43">
        <f t="shared" ca="1" si="52"/>
        <v>5.7986576837792897E-3</v>
      </c>
    </row>
    <row r="234" spans="4:16">
      <c r="D234" s="91">
        <f t="shared" si="42"/>
        <v>0</v>
      </c>
      <c r="E234" s="91">
        <f t="shared" si="42"/>
        <v>0</v>
      </c>
      <c r="F234" s="44">
        <f t="shared" si="46"/>
        <v>0</v>
      </c>
      <c r="G234" s="44">
        <f t="shared" si="47"/>
        <v>0</v>
      </c>
      <c r="H234" s="44">
        <f t="shared" si="48"/>
        <v>0</v>
      </c>
      <c r="I234" s="44">
        <f t="shared" si="49"/>
        <v>0</v>
      </c>
      <c r="J234" s="44">
        <f t="shared" si="50"/>
        <v>0</v>
      </c>
      <c r="K234" s="44">
        <f t="shared" ca="1" si="53"/>
        <v>-5.7986576837792897E-3</v>
      </c>
      <c r="L234" s="44">
        <f t="shared" ca="1" si="51"/>
        <v>3.3624430933652595E-5</v>
      </c>
      <c r="M234" s="44">
        <f t="shared" ca="1" si="43"/>
        <v>21593927961.016235</v>
      </c>
      <c r="N234" s="44">
        <f t="shared" ca="1" si="44"/>
        <v>11776286151.356758</v>
      </c>
      <c r="O234" s="44">
        <f t="shared" ca="1" si="45"/>
        <v>267858387.55987415</v>
      </c>
      <c r="P234" s="43">
        <f t="shared" ca="1" si="52"/>
        <v>5.7986576837792897E-3</v>
      </c>
    </row>
    <row r="235" spans="4:16">
      <c r="D235" s="91">
        <f t="shared" si="42"/>
        <v>0</v>
      </c>
      <c r="E235" s="91">
        <f t="shared" si="42"/>
        <v>0</v>
      </c>
      <c r="F235" s="44">
        <f t="shared" si="46"/>
        <v>0</v>
      </c>
      <c r="G235" s="44">
        <f t="shared" si="47"/>
        <v>0</v>
      </c>
      <c r="H235" s="44">
        <f t="shared" si="48"/>
        <v>0</v>
      </c>
      <c r="I235" s="44">
        <f t="shared" si="49"/>
        <v>0</v>
      </c>
      <c r="J235" s="44">
        <f t="shared" si="50"/>
        <v>0</v>
      </c>
      <c r="K235" s="44">
        <f t="shared" ca="1" si="53"/>
        <v>-5.7986576837792897E-3</v>
      </c>
      <c r="L235" s="44">
        <f t="shared" ca="1" si="51"/>
        <v>3.3624430933652595E-5</v>
      </c>
      <c r="M235" s="44">
        <f t="shared" ca="1" si="43"/>
        <v>21593927961.016235</v>
      </c>
      <c r="N235" s="44">
        <f t="shared" ca="1" si="44"/>
        <v>11776286151.356758</v>
      </c>
      <c r="O235" s="44">
        <f t="shared" ca="1" si="45"/>
        <v>267858387.55987415</v>
      </c>
      <c r="P235" s="43">
        <f t="shared" ca="1" si="52"/>
        <v>5.7986576837792897E-3</v>
      </c>
    </row>
    <row r="236" spans="4:16">
      <c r="D236" s="91">
        <f t="shared" si="42"/>
        <v>0</v>
      </c>
      <c r="E236" s="91">
        <f t="shared" si="42"/>
        <v>0</v>
      </c>
      <c r="F236" s="44">
        <f t="shared" si="46"/>
        <v>0</v>
      </c>
      <c r="G236" s="44">
        <f t="shared" si="47"/>
        <v>0</v>
      </c>
      <c r="H236" s="44">
        <f t="shared" si="48"/>
        <v>0</v>
      </c>
      <c r="I236" s="44">
        <f t="shared" si="49"/>
        <v>0</v>
      </c>
      <c r="J236" s="44">
        <f t="shared" si="50"/>
        <v>0</v>
      </c>
      <c r="K236" s="44">
        <f t="shared" ca="1" si="53"/>
        <v>-5.7986576837792897E-3</v>
      </c>
      <c r="L236" s="44">
        <f t="shared" ca="1" si="51"/>
        <v>3.3624430933652595E-5</v>
      </c>
      <c r="M236" s="44">
        <f t="shared" ca="1" si="43"/>
        <v>21593927961.016235</v>
      </c>
      <c r="N236" s="44">
        <f t="shared" ca="1" si="44"/>
        <v>11776286151.356758</v>
      </c>
      <c r="O236" s="44">
        <f t="shared" ca="1" si="45"/>
        <v>267858387.55987415</v>
      </c>
      <c r="P236" s="43">
        <f t="shared" ca="1" si="52"/>
        <v>5.7986576837792897E-3</v>
      </c>
    </row>
    <row r="237" spans="4:16">
      <c r="D237" s="91">
        <f t="shared" si="42"/>
        <v>0</v>
      </c>
      <c r="E237" s="91">
        <f t="shared" si="42"/>
        <v>0</v>
      </c>
      <c r="F237" s="44">
        <f t="shared" si="46"/>
        <v>0</v>
      </c>
      <c r="G237" s="44">
        <f t="shared" si="47"/>
        <v>0</v>
      </c>
      <c r="H237" s="44">
        <f t="shared" si="48"/>
        <v>0</v>
      </c>
      <c r="I237" s="44">
        <f t="shared" si="49"/>
        <v>0</v>
      </c>
      <c r="J237" s="44">
        <f t="shared" si="50"/>
        <v>0</v>
      </c>
      <c r="K237" s="44">
        <f t="shared" ca="1" si="53"/>
        <v>-5.7986576837792897E-3</v>
      </c>
      <c r="L237" s="44">
        <f t="shared" ca="1" si="51"/>
        <v>3.3624430933652595E-5</v>
      </c>
      <c r="M237" s="44">
        <f t="shared" ca="1" si="43"/>
        <v>21593927961.016235</v>
      </c>
      <c r="N237" s="44">
        <f t="shared" ca="1" si="44"/>
        <v>11776286151.356758</v>
      </c>
      <c r="O237" s="44">
        <f t="shared" ca="1" si="45"/>
        <v>267858387.55987415</v>
      </c>
      <c r="P237" s="43">
        <f t="shared" ca="1" si="52"/>
        <v>5.7986576837792897E-3</v>
      </c>
    </row>
    <row r="238" spans="4:16">
      <c r="D238" s="91">
        <f t="shared" si="42"/>
        <v>0</v>
      </c>
      <c r="E238" s="91">
        <f t="shared" si="42"/>
        <v>0</v>
      </c>
      <c r="F238" s="44">
        <f t="shared" si="46"/>
        <v>0</v>
      </c>
      <c r="G238" s="44">
        <f t="shared" si="47"/>
        <v>0</v>
      </c>
      <c r="H238" s="44">
        <f t="shared" si="48"/>
        <v>0</v>
      </c>
      <c r="I238" s="44">
        <f t="shared" si="49"/>
        <v>0</v>
      </c>
      <c r="J238" s="44">
        <f t="shared" si="50"/>
        <v>0</v>
      </c>
      <c r="K238" s="44">
        <f t="shared" ca="1" si="53"/>
        <v>-5.7986576837792897E-3</v>
      </c>
      <c r="L238" s="44">
        <f t="shared" ca="1" si="51"/>
        <v>3.3624430933652595E-5</v>
      </c>
      <c r="M238" s="44">
        <f t="shared" ca="1" si="43"/>
        <v>21593927961.016235</v>
      </c>
      <c r="N238" s="44">
        <f t="shared" ca="1" si="44"/>
        <v>11776286151.356758</v>
      </c>
      <c r="O238" s="44">
        <f t="shared" ca="1" si="45"/>
        <v>267858387.55987415</v>
      </c>
      <c r="P238" s="43">
        <f t="shared" ca="1" si="52"/>
        <v>5.7986576837792897E-3</v>
      </c>
    </row>
    <row r="239" spans="4:16">
      <c r="D239" s="91">
        <f t="shared" si="42"/>
        <v>0</v>
      </c>
      <c r="E239" s="91">
        <f t="shared" si="42"/>
        <v>0</v>
      </c>
      <c r="F239" s="44">
        <f t="shared" si="46"/>
        <v>0</v>
      </c>
      <c r="G239" s="44">
        <f t="shared" si="47"/>
        <v>0</v>
      </c>
      <c r="H239" s="44">
        <f t="shared" si="48"/>
        <v>0</v>
      </c>
      <c r="I239" s="44">
        <f t="shared" si="49"/>
        <v>0</v>
      </c>
      <c r="J239" s="44">
        <f t="shared" si="50"/>
        <v>0</v>
      </c>
      <c r="K239" s="44">
        <f t="shared" ca="1" si="53"/>
        <v>-5.7986576837792897E-3</v>
      </c>
      <c r="L239" s="44">
        <f t="shared" ca="1" si="51"/>
        <v>3.3624430933652595E-5</v>
      </c>
      <c r="M239" s="44">
        <f t="shared" ca="1" si="43"/>
        <v>21593927961.016235</v>
      </c>
      <c r="N239" s="44">
        <f t="shared" ca="1" si="44"/>
        <v>11776286151.356758</v>
      </c>
      <c r="O239" s="44">
        <f t="shared" ca="1" si="45"/>
        <v>267858387.55987415</v>
      </c>
      <c r="P239" s="43">
        <f t="shared" ca="1" si="52"/>
        <v>5.7986576837792897E-3</v>
      </c>
    </row>
    <row r="240" spans="4:16">
      <c r="D240" s="91">
        <f t="shared" si="42"/>
        <v>0</v>
      </c>
      <c r="E240" s="91">
        <f t="shared" si="42"/>
        <v>0</v>
      </c>
      <c r="F240" s="44">
        <f t="shared" si="46"/>
        <v>0</v>
      </c>
      <c r="G240" s="44">
        <f t="shared" si="47"/>
        <v>0</v>
      </c>
      <c r="H240" s="44">
        <f t="shared" si="48"/>
        <v>0</v>
      </c>
      <c r="I240" s="44">
        <f t="shared" si="49"/>
        <v>0</v>
      </c>
      <c r="J240" s="44">
        <f t="shared" si="50"/>
        <v>0</v>
      </c>
      <c r="K240" s="44">
        <f t="shared" ca="1" si="53"/>
        <v>-5.7986576837792897E-3</v>
      </c>
      <c r="L240" s="44">
        <f t="shared" ca="1" si="51"/>
        <v>3.3624430933652595E-5</v>
      </c>
      <c r="M240" s="44">
        <f t="shared" ca="1" si="43"/>
        <v>21593927961.016235</v>
      </c>
      <c r="N240" s="44">
        <f t="shared" ca="1" si="44"/>
        <v>11776286151.356758</v>
      </c>
      <c r="O240" s="44">
        <f t="shared" ca="1" si="45"/>
        <v>267858387.55987415</v>
      </c>
      <c r="P240" s="43">
        <f t="shared" ca="1" si="52"/>
        <v>5.7986576837792897E-3</v>
      </c>
    </row>
    <row r="241" spans="4:16">
      <c r="D241" s="91">
        <f t="shared" si="42"/>
        <v>0</v>
      </c>
      <c r="E241" s="91">
        <f t="shared" si="42"/>
        <v>0</v>
      </c>
      <c r="F241" s="44">
        <f t="shared" si="46"/>
        <v>0</v>
      </c>
      <c r="G241" s="44">
        <f t="shared" si="47"/>
        <v>0</v>
      </c>
      <c r="H241" s="44">
        <f t="shared" si="48"/>
        <v>0</v>
      </c>
      <c r="I241" s="44">
        <f t="shared" si="49"/>
        <v>0</v>
      </c>
      <c r="J241" s="44">
        <f t="shared" si="50"/>
        <v>0</v>
      </c>
      <c r="K241" s="44">
        <f t="shared" ca="1" si="53"/>
        <v>-5.7986576837792897E-3</v>
      </c>
      <c r="L241" s="44">
        <f t="shared" ca="1" si="51"/>
        <v>3.3624430933652595E-5</v>
      </c>
      <c r="M241" s="44">
        <f t="shared" ca="1" si="43"/>
        <v>21593927961.016235</v>
      </c>
      <c r="N241" s="44">
        <f t="shared" ca="1" si="44"/>
        <v>11776286151.356758</v>
      </c>
      <c r="O241" s="44">
        <f t="shared" ca="1" si="45"/>
        <v>267858387.55987415</v>
      </c>
      <c r="P241" s="43">
        <f t="shared" ca="1" si="52"/>
        <v>5.7986576837792897E-3</v>
      </c>
    </row>
    <row r="242" spans="4:16">
      <c r="D242" s="91">
        <f t="shared" si="42"/>
        <v>0</v>
      </c>
      <c r="E242" s="91">
        <f t="shared" si="42"/>
        <v>0</v>
      </c>
      <c r="F242" s="44">
        <f t="shared" si="46"/>
        <v>0</v>
      </c>
      <c r="G242" s="44">
        <f t="shared" si="47"/>
        <v>0</v>
      </c>
      <c r="H242" s="44">
        <f t="shared" si="48"/>
        <v>0</v>
      </c>
      <c r="I242" s="44">
        <f t="shared" si="49"/>
        <v>0</v>
      </c>
      <c r="J242" s="44">
        <f t="shared" si="50"/>
        <v>0</v>
      </c>
      <c r="K242" s="44">
        <f t="shared" ca="1" si="53"/>
        <v>-5.7986576837792897E-3</v>
      </c>
      <c r="L242" s="44">
        <f t="shared" ca="1" si="51"/>
        <v>3.3624430933652595E-5</v>
      </c>
      <c r="M242" s="44">
        <f t="shared" ca="1" si="43"/>
        <v>21593927961.016235</v>
      </c>
      <c r="N242" s="44">
        <f t="shared" ca="1" si="44"/>
        <v>11776286151.356758</v>
      </c>
      <c r="O242" s="44">
        <f t="shared" ca="1" si="45"/>
        <v>267858387.55987415</v>
      </c>
      <c r="P242" s="43">
        <f t="shared" ca="1" si="52"/>
        <v>5.7986576837792897E-3</v>
      </c>
    </row>
    <row r="243" spans="4:16">
      <c r="D243" s="91">
        <f t="shared" si="42"/>
        <v>0</v>
      </c>
      <c r="E243" s="91">
        <f t="shared" si="42"/>
        <v>0</v>
      </c>
      <c r="F243" s="44">
        <f t="shared" si="46"/>
        <v>0</v>
      </c>
      <c r="G243" s="44">
        <f t="shared" si="47"/>
        <v>0</v>
      </c>
      <c r="H243" s="44">
        <f t="shared" si="48"/>
        <v>0</v>
      </c>
      <c r="I243" s="44">
        <f t="shared" si="49"/>
        <v>0</v>
      </c>
      <c r="J243" s="44">
        <f t="shared" si="50"/>
        <v>0</v>
      </c>
      <c r="K243" s="44">
        <f t="shared" ca="1" si="53"/>
        <v>-5.7986576837792897E-3</v>
      </c>
      <c r="L243" s="44">
        <f t="shared" ca="1" si="51"/>
        <v>3.3624430933652595E-5</v>
      </c>
      <c r="M243" s="44">
        <f t="shared" ca="1" si="43"/>
        <v>21593927961.016235</v>
      </c>
      <c r="N243" s="44">
        <f t="shared" ca="1" si="44"/>
        <v>11776286151.356758</v>
      </c>
      <c r="O243" s="44">
        <f t="shared" ca="1" si="45"/>
        <v>267858387.55987415</v>
      </c>
      <c r="P243" s="43">
        <f t="shared" ca="1" si="52"/>
        <v>5.7986576837792897E-3</v>
      </c>
    </row>
    <row r="244" spans="4:16">
      <c r="D244" s="91">
        <f t="shared" si="42"/>
        <v>0</v>
      </c>
      <c r="E244" s="91">
        <f t="shared" si="42"/>
        <v>0</v>
      </c>
      <c r="F244" s="44">
        <f t="shared" si="46"/>
        <v>0</v>
      </c>
      <c r="G244" s="44">
        <f t="shared" si="47"/>
        <v>0</v>
      </c>
      <c r="H244" s="44">
        <f t="shared" si="48"/>
        <v>0</v>
      </c>
      <c r="I244" s="44">
        <f t="shared" si="49"/>
        <v>0</v>
      </c>
      <c r="J244" s="44">
        <f t="shared" si="50"/>
        <v>0</v>
      </c>
      <c r="K244" s="44">
        <f t="shared" ca="1" si="53"/>
        <v>-5.7986576837792897E-3</v>
      </c>
      <c r="L244" s="44">
        <f t="shared" ca="1" si="51"/>
        <v>3.3624430933652595E-5</v>
      </c>
      <c r="M244" s="44">
        <f t="shared" ca="1" si="43"/>
        <v>21593927961.016235</v>
      </c>
      <c r="N244" s="44">
        <f t="shared" ca="1" si="44"/>
        <v>11776286151.356758</v>
      </c>
      <c r="O244" s="44">
        <f t="shared" ca="1" si="45"/>
        <v>267858387.55987415</v>
      </c>
      <c r="P244" s="43">
        <f t="shared" ca="1" si="52"/>
        <v>5.7986576837792897E-3</v>
      </c>
    </row>
    <row r="245" spans="4:16">
      <c r="D245" s="91">
        <f t="shared" si="42"/>
        <v>0</v>
      </c>
      <c r="E245" s="91">
        <f t="shared" si="42"/>
        <v>0</v>
      </c>
      <c r="F245" s="44">
        <f t="shared" si="46"/>
        <v>0</v>
      </c>
      <c r="G245" s="44">
        <f t="shared" si="47"/>
        <v>0</v>
      </c>
      <c r="H245" s="44">
        <f t="shared" si="48"/>
        <v>0</v>
      </c>
      <c r="I245" s="44">
        <f t="shared" si="49"/>
        <v>0</v>
      </c>
      <c r="J245" s="44">
        <f t="shared" si="50"/>
        <v>0</v>
      </c>
      <c r="K245" s="44">
        <f t="shared" ca="1" si="53"/>
        <v>-5.7986576837792897E-3</v>
      </c>
      <c r="L245" s="44">
        <f t="shared" ca="1" si="51"/>
        <v>3.3624430933652595E-5</v>
      </c>
      <c r="M245" s="44">
        <f t="shared" ca="1" si="43"/>
        <v>21593927961.016235</v>
      </c>
      <c r="N245" s="44">
        <f t="shared" ca="1" si="44"/>
        <v>11776286151.356758</v>
      </c>
      <c r="O245" s="44">
        <f t="shared" ca="1" si="45"/>
        <v>267858387.55987415</v>
      </c>
      <c r="P245" s="43">
        <f t="shared" ca="1" si="52"/>
        <v>5.7986576837792897E-3</v>
      </c>
    </row>
    <row r="246" spans="4:16">
      <c r="D246" s="91">
        <f t="shared" si="42"/>
        <v>0</v>
      </c>
      <c r="E246" s="91">
        <f t="shared" si="42"/>
        <v>0</v>
      </c>
      <c r="F246" s="44">
        <f t="shared" si="46"/>
        <v>0</v>
      </c>
      <c r="G246" s="44">
        <f t="shared" si="47"/>
        <v>0</v>
      </c>
      <c r="H246" s="44">
        <f t="shared" si="48"/>
        <v>0</v>
      </c>
      <c r="I246" s="44">
        <f t="shared" si="49"/>
        <v>0</v>
      </c>
      <c r="J246" s="44">
        <f t="shared" si="50"/>
        <v>0</v>
      </c>
      <c r="K246" s="44">
        <f t="shared" ca="1" si="53"/>
        <v>-5.7986576837792897E-3</v>
      </c>
      <c r="L246" s="44">
        <f t="shared" ca="1" si="51"/>
        <v>3.3624430933652595E-5</v>
      </c>
      <c r="M246" s="44">
        <f t="shared" ca="1" si="43"/>
        <v>21593927961.016235</v>
      </c>
      <c r="N246" s="44">
        <f t="shared" ca="1" si="44"/>
        <v>11776286151.356758</v>
      </c>
      <c r="O246" s="44">
        <f t="shared" ca="1" si="45"/>
        <v>267858387.55987415</v>
      </c>
      <c r="P246" s="43">
        <f t="shared" ca="1" si="52"/>
        <v>5.7986576837792897E-3</v>
      </c>
    </row>
    <row r="247" spans="4:16">
      <c r="D247" s="91">
        <f t="shared" si="42"/>
        <v>0</v>
      </c>
      <c r="E247" s="91">
        <f t="shared" si="42"/>
        <v>0</v>
      </c>
      <c r="F247" s="44">
        <f t="shared" si="46"/>
        <v>0</v>
      </c>
      <c r="G247" s="44">
        <f t="shared" si="47"/>
        <v>0</v>
      </c>
      <c r="H247" s="44">
        <f t="shared" si="48"/>
        <v>0</v>
      </c>
      <c r="I247" s="44">
        <f t="shared" si="49"/>
        <v>0</v>
      </c>
      <c r="J247" s="44">
        <f t="shared" si="50"/>
        <v>0</v>
      </c>
      <c r="K247" s="44">
        <f t="shared" ca="1" si="53"/>
        <v>-5.7986576837792897E-3</v>
      </c>
      <c r="L247" s="44">
        <f t="shared" ca="1" si="51"/>
        <v>3.3624430933652595E-5</v>
      </c>
      <c r="M247" s="44">
        <f t="shared" ca="1" si="43"/>
        <v>21593927961.016235</v>
      </c>
      <c r="N247" s="44">
        <f t="shared" ca="1" si="44"/>
        <v>11776286151.356758</v>
      </c>
      <c r="O247" s="44">
        <f t="shared" ca="1" si="45"/>
        <v>267858387.55987415</v>
      </c>
      <c r="P247" s="43">
        <f t="shared" ca="1" si="52"/>
        <v>5.7986576837792897E-3</v>
      </c>
    </row>
    <row r="248" spans="4:16">
      <c r="D248" s="91">
        <f t="shared" si="42"/>
        <v>0</v>
      </c>
      <c r="E248" s="91">
        <f t="shared" si="42"/>
        <v>0</v>
      </c>
      <c r="F248" s="44">
        <f t="shared" si="46"/>
        <v>0</v>
      </c>
      <c r="G248" s="44">
        <f t="shared" si="47"/>
        <v>0</v>
      </c>
      <c r="H248" s="44">
        <f t="shared" si="48"/>
        <v>0</v>
      </c>
      <c r="I248" s="44">
        <f t="shared" si="49"/>
        <v>0</v>
      </c>
      <c r="J248" s="44">
        <f t="shared" si="50"/>
        <v>0</v>
      </c>
      <c r="K248" s="44">
        <f t="shared" ca="1" si="53"/>
        <v>-5.7986576837792897E-3</v>
      </c>
      <c r="L248" s="44">
        <f t="shared" ca="1" si="51"/>
        <v>3.3624430933652595E-5</v>
      </c>
      <c r="M248" s="44">
        <f t="shared" ca="1" si="43"/>
        <v>21593927961.016235</v>
      </c>
      <c r="N248" s="44">
        <f t="shared" ca="1" si="44"/>
        <v>11776286151.356758</v>
      </c>
      <c r="O248" s="44">
        <f t="shared" ca="1" si="45"/>
        <v>267858387.55987415</v>
      </c>
      <c r="P248" s="43">
        <f t="shared" ca="1" si="52"/>
        <v>5.7986576837792897E-3</v>
      </c>
    </row>
    <row r="249" spans="4:16">
      <c r="D249" s="91">
        <f t="shared" si="42"/>
        <v>0</v>
      </c>
      <c r="E249" s="91">
        <f t="shared" si="42"/>
        <v>0</v>
      </c>
      <c r="F249" s="44">
        <f t="shared" si="46"/>
        <v>0</v>
      </c>
      <c r="G249" s="44">
        <f t="shared" si="47"/>
        <v>0</v>
      </c>
      <c r="H249" s="44">
        <f t="shared" si="48"/>
        <v>0</v>
      </c>
      <c r="I249" s="44">
        <f t="shared" si="49"/>
        <v>0</v>
      </c>
      <c r="J249" s="44">
        <f t="shared" si="50"/>
        <v>0</v>
      </c>
      <c r="K249" s="44">
        <f t="shared" ca="1" si="53"/>
        <v>-5.7986576837792897E-3</v>
      </c>
      <c r="L249" s="44">
        <f t="shared" ca="1" si="51"/>
        <v>3.3624430933652595E-5</v>
      </c>
      <c r="M249" s="44">
        <f t="shared" ca="1" si="43"/>
        <v>21593927961.016235</v>
      </c>
      <c r="N249" s="44">
        <f t="shared" ca="1" si="44"/>
        <v>11776286151.356758</v>
      </c>
      <c r="O249" s="44">
        <f t="shared" ca="1" si="45"/>
        <v>267858387.55987415</v>
      </c>
      <c r="P249" s="43">
        <f t="shared" ca="1" si="52"/>
        <v>5.7986576837792897E-3</v>
      </c>
    </row>
    <row r="250" spans="4:16">
      <c r="D250" s="91">
        <f t="shared" si="42"/>
        <v>0</v>
      </c>
      <c r="E250" s="91">
        <f t="shared" si="42"/>
        <v>0</v>
      </c>
      <c r="F250" s="44">
        <f t="shared" si="46"/>
        <v>0</v>
      </c>
      <c r="G250" s="44">
        <f t="shared" si="47"/>
        <v>0</v>
      </c>
      <c r="H250" s="44">
        <f t="shared" si="48"/>
        <v>0</v>
      </c>
      <c r="I250" s="44">
        <f t="shared" si="49"/>
        <v>0</v>
      </c>
      <c r="J250" s="44">
        <f t="shared" si="50"/>
        <v>0</v>
      </c>
      <c r="K250" s="44">
        <f t="shared" ca="1" si="53"/>
        <v>-5.7986576837792897E-3</v>
      </c>
      <c r="L250" s="44">
        <f t="shared" ca="1" si="51"/>
        <v>3.3624430933652595E-5</v>
      </c>
      <c r="M250" s="44">
        <f t="shared" ca="1" si="43"/>
        <v>21593927961.016235</v>
      </c>
      <c r="N250" s="44">
        <f t="shared" ca="1" si="44"/>
        <v>11776286151.356758</v>
      </c>
      <c r="O250" s="44">
        <f t="shared" ca="1" si="45"/>
        <v>267858387.55987415</v>
      </c>
      <c r="P250" s="43">
        <f t="shared" ca="1" si="52"/>
        <v>5.7986576837792897E-3</v>
      </c>
    </row>
    <row r="251" spans="4:16">
      <c r="D251" s="91">
        <f t="shared" si="42"/>
        <v>0</v>
      </c>
      <c r="E251" s="91">
        <f t="shared" si="42"/>
        <v>0</v>
      </c>
      <c r="F251" s="44">
        <f t="shared" si="46"/>
        <v>0</v>
      </c>
      <c r="G251" s="44">
        <f t="shared" si="47"/>
        <v>0</v>
      </c>
      <c r="H251" s="44">
        <f t="shared" si="48"/>
        <v>0</v>
      </c>
      <c r="I251" s="44">
        <f t="shared" si="49"/>
        <v>0</v>
      </c>
      <c r="J251" s="44">
        <f t="shared" si="50"/>
        <v>0</v>
      </c>
      <c r="K251" s="44">
        <f t="shared" ca="1" si="53"/>
        <v>-5.7986576837792897E-3</v>
      </c>
      <c r="L251" s="44">
        <f t="shared" ca="1" si="51"/>
        <v>3.3624430933652595E-5</v>
      </c>
      <c r="M251" s="44">
        <f t="shared" ca="1" si="43"/>
        <v>21593927961.016235</v>
      </c>
      <c r="N251" s="44">
        <f t="shared" ca="1" si="44"/>
        <v>11776286151.356758</v>
      </c>
      <c r="O251" s="44">
        <f t="shared" ca="1" si="45"/>
        <v>267858387.55987415</v>
      </c>
      <c r="P251" s="43">
        <f t="shared" ca="1" si="52"/>
        <v>5.7986576837792897E-3</v>
      </c>
    </row>
    <row r="252" spans="4:16">
      <c r="D252" s="91">
        <f t="shared" si="42"/>
        <v>0</v>
      </c>
      <c r="E252" s="91">
        <f t="shared" si="42"/>
        <v>0</v>
      </c>
      <c r="F252" s="44">
        <f t="shared" si="46"/>
        <v>0</v>
      </c>
      <c r="G252" s="44">
        <f t="shared" si="47"/>
        <v>0</v>
      </c>
      <c r="H252" s="44">
        <f t="shared" si="48"/>
        <v>0</v>
      </c>
      <c r="I252" s="44">
        <f t="shared" si="49"/>
        <v>0</v>
      </c>
      <c r="J252" s="44">
        <f t="shared" si="50"/>
        <v>0</v>
      </c>
      <c r="K252" s="44">
        <f t="shared" ca="1" si="53"/>
        <v>-5.7986576837792897E-3</v>
      </c>
      <c r="L252" s="44">
        <f t="shared" ca="1" si="51"/>
        <v>3.3624430933652595E-5</v>
      </c>
      <c r="M252" s="44">
        <f t="shared" ca="1" si="43"/>
        <v>21593927961.016235</v>
      </c>
      <c r="N252" s="44">
        <f t="shared" ca="1" si="44"/>
        <v>11776286151.356758</v>
      </c>
      <c r="O252" s="44">
        <f t="shared" ca="1" si="45"/>
        <v>267858387.55987415</v>
      </c>
      <c r="P252" s="43">
        <f t="shared" ca="1" si="52"/>
        <v>5.7986576837792897E-3</v>
      </c>
    </row>
    <row r="253" spans="4:16">
      <c r="D253" s="91">
        <f t="shared" si="42"/>
        <v>0</v>
      </c>
      <c r="E253" s="91">
        <f t="shared" si="42"/>
        <v>0</v>
      </c>
      <c r="F253" s="44">
        <f t="shared" si="46"/>
        <v>0</v>
      </c>
      <c r="G253" s="44">
        <f t="shared" si="47"/>
        <v>0</v>
      </c>
      <c r="H253" s="44">
        <f t="shared" si="48"/>
        <v>0</v>
      </c>
      <c r="I253" s="44">
        <f t="shared" si="49"/>
        <v>0</v>
      </c>
      <c r="J253" s="44">
        <f t="shared" si="50"/>
        <v>0</v>
      </c>
      <c r="K253" s="44">
        <f t="shared" ca="1" si="53"/>
        <v>-5.7986576837792897E-3</v>
      </c>
      <c r="L253" s="44">
        <f t="shared" ca="1" si="51"/>
        <v>3.3624430933652595E-5</v>
      </c>
      <c r="M253" s="44">
        <f t="shared" ca="1" si="43"/>
        <v>21593927961.016235</v>
      </c>
      <c r="N253" s="44">
        <f t="shared" ca="1" si="44"/>
        <v>11776286151.356758</v>
      </c>
      <c r="O253" s="44">
        <f t="shared" ca="1" si="45"/>
        <v>267858387.55987415</v>
      </c>
      <c r="P253" s="43">
        <f t="shared" ca="1" si="52"/>
        <v>5.7986576837792897E-3</v>
      </c>
    </row>
    <row r="254" spans="4:16">
      <c r="D254" s="91">
        <f t="shared" si="42"/>
        <v>0</v>
      </c>
      <c r="E254" s="91">
        <f t="shared" si="42"/>
        <v>0</v>
      </c>
      <c r="F254" s="44">
        <f t="shared" si="46"/>
        <v>0</v>
      </c>
      <c r="G254" s="44">
        <f t="shared" si="47"/>
        <v>0</v>
      </c>
      <c r="H254" s="44">
        <f t="shared" si="48"/>
        <v>0</v>
      </c>
      <c r="I254" s="44">
        <f t="shared" si="49"/>
        <v>0</v>
      </c>
      <c r="J254" s="44">
        <f t="shared" si="50"/>
        <v>0</v>
      </c>
      <c r="K254" s="44">
        <f t="shared" ca="1" si="53"/>
        <v>-5.7986576837792897E-3</v>
      </c>
      <c r="L254" s="44">
        <f t="shared" ca="1" si="51"/>
        <v>3.3624430933652595E-5</v>
      </c>
      <c r="M254" s="44">
        <f t="shared" ca="1" si="43"/>
        <v>21593927961.016235</v>
      </c>
      <c r="N254" s="44">
        <f t="shared" ca="1" si="44"/>
        <v>11776286151.356758</v>
      </c>
      <c r="O254" s="44">
        <f t="shared" ca="1" si="45"/>
        <v>267858387.55987415</v>
      </c>
      <c r="P254" s="43">
        <f t="shared" ca="1" si="52"/>
        <v>5.7986576837792897E-3</v>
      </c>
    </row>
    <row r="255" spans="4:16">
      <c r="D255" s="91">
        <f t="shared" si="42"/>
        <v>0</v>
      </c>
      <c r="E255" s="91">
        <f t="shared" si="42"/>
        <v>0</v>
      </c>
      <c r="F255" s="44">
        <f t="shared" si="46"/>
        <v>0</v>
      </c>
      <c r="G255" s="44">
        <f t="shared" si="47"/>
        <v>0</v>
      </c>
      <c r="H255" s="44">
        <f t="shared" si="48"/>
        <v>0</v>
      </c>
      <c r="I255" s="44">
        <f t="shared" si="49"/>
        <v>0</v>
      </c>
      <c r="J255" s="44">
        <f t="shared" si="50"/>
        <v>0</v>
      </c>
      <c r="K255" s="44">
        <f t="shared" ca="1" si="53"/>
        <v>-5.7986576837792897E-3</v>
      </c>
      <c r="L255" s="44">
        <f t="shared" ca="1" si="51"/>
        <v>3.3624430933652595E-5</v>
      </c>
      <c r="M255" s="44">
        <f t="shared" ca="1" si="43"/>
        <v>21593927961.016235</v>
      </c>
      <c r="N255" s="44">
        <f t="shared" ca="1" si="44"/>
        <v>11776286151.356758</v>
      </c>
      <c r="O255" s="44">
        <f t="shared" ca="1" si="45"/>
        <v>267858387.55987415</v>
      </c>
      <c r="P255" s="43">
        <f t="shared" ca="1" si="52"/>
        <v>5.7986576837792897E-3</v>
      </c>
    </row>
    <row r="256" spans="4:16">
      <c r="D256" s="91">
        <f t="shared" si="42"/>
        <v>0</v>
      </c>
      <c r="E256" s="91">
        <f t="shared" si="42"/>
        <v>0</v>
      </c>
      <c r="F256" s="44">
        <f t="shared" si="46"/>
        <v>0</v>
      </c>
      <c r="G256" s="44">
        <f t="shared" si="47"/>
        <v>0</v>
      </c>
      <c r="H256" s="44">
        <f t="shared" si="48"/>
        <v>0</v>
      </c>
      <c r="I256" s="44">
        <f t="shared" si="49"/>
        <v>0</v>
      </c>
      <c r="J256" s="44">
        <f t="shared" si="50"/>
        <v>0</v>
      </c>
      <c r="K256" s="44">
        <f t="shared" ca="1" si="53"/>
        <v>-5.7986576837792897E-3</v>
      </c>
      <c r="L256" s="44">
        <f t="shared" ca="1" si="51"/>
        <v>3.3624430933652595E-5</v>
      </c>
      <c r="M256" s="44">
        <f t="shared" ca="1" si="43"/>
        <v>21593927961.016235</v>
      </c>
      <c r="N256" s="44">
        <f t="shared" ca="1" si="44"/>
        <v>11776286151.356758</v>
      </c>
      <c r="O256" s="44">
        <f t="shared" ca="1" si="45"/>
        <v>267858387.55987415</v>
      </c>
      <c r="P256" s="43">
        <f t="shared" ca="1" si="52"/>
        <v>5.7986576837792897E-3</v>
      </c>
    </row>
    <row r="257" spans="4:16">
      <c r="D257" s="91">
        <f t="shared" si="42"/>
        <v>0</v>
      </c>
      <c r="E257" s="91">
        <f t="shared" si="42"/>
        <v>0</v>
      </c>
      <c r="F257" s="44">
        <f t="shared" si="46"/>
        <v>0</v>
      </c>
      <c r="G257" s="44">
        <f t="shared" si="47"/>
        <v>0</v>
      </c>
      <c r="H257" s="44">
        <f t="shared" si="48"/>
        <v>0</v>
      </c>
      <c r="I257" s="44">
        <f t="shared" si="49"/>
        <v>0</v>
      </c>
      <c r="J257" s="44">
        <f t="shared" si="50"/>
        <v>0</v>
      </c>
      <c r="K257" s="44">
        <f t="shared" ca="1" si="53"/>
        <v>-5.7986576837792897E-3</v>
      </c>
      <c r="L257" s="44">
        <f t="shared" ca="1" si="51"/>
        <v>3.3624430933652595E-5</v>
      </c>
      <c r="M257" s="44">
        <f t="shared" ca="1" si="43"/>
        <v>21593927961.016235</v>
      </c>
      <c r="N257" s="44">
        <f t="shared" ca="1" si="44"/>
        <v>11776286151.356758</v>
      </c>
      <c r="O257" s="44">
        <f t="shared" ca="1" si="45"/>
        <v>267858387.55987415</v>
      </c>
      <c r="P257" s="43">
        <f t="shared" ca="1" si="52"/>
        <v>5.7986576837792897E-3</v>
      </c>
    </row>
    <row r="258" spans="4:16">
      <c r="D258" s="91">
        <f t="shared" si="42"/>
        <v>0</v>
      </c>
      <c r="E258" s="91">
        <f t="shared" si="42"/>
        <v>0</v>
      </c>
      <c r="F258" s="44">
        <f t="shared" si="46"/>
        <v>0</v>
      </c>
      <c r="G258" s="44">
        <f t="shared" si="47"/>
        <v>0</v>
      </c>
      <c r="H258" s="44">
        <f t="shared" si="48"/>
        <v>0</v>
      </c>
      <c r="I258" s="44">
        <f t="shared" si="49"/>
        <v>0</v>
      </c>
      <c r="J258" s="44">
        <f t="shared" si="50"/>
        <v>0</v>
      </c>
      <c r="K258" s="44">
        <f t="shared" ca="1" si="53"/>
        <v>-5.7986576837792897E-3</v>
      </c>
      <c r="L258" s="44">
        <f t="shared" ca="1" si="51"/>
        <v>3.3624430933652595E-5</v>
      </c>
      <c r="M258" s="44">
        <f t="shared" ca="1" si="43"/>
        <v>21593927961.016235</v>
      </c>
      <c r="N258" s="44">
        <f t="shared" ca="1" si="44"/>
        <v>11776286151.356758</v>
      </c>
      <c r="O258" s="44">
        <f t="shared" ca="1" si="45"/>
        <v>267858387.55987415</v>
      </c>
      <c r="P258" s="43">
        <f t="shared" ca="1" si="52"/>
        <v>5.7986576837792897E-3</v>
      </c>
    </row>
    <row r="259" spans="4:16">
      <c r="D259" s="91">
        <f t="shared" si="42"/>
        <v>0</v>
      </c>
      <c r="E259" s="91">
        <f t="shared" si="42"/>
        <v>0</v>
      </c>
      <c r="F259" s="44">
        <f t="shared" si="46"/>
        <v>0</v>
      </c>
      <c r="G259" s="44">
        <f t="shared" si="47"/>
        <v>0</v>
      </c>
      <c r="H259" s="44">
        <f t="shared" si="48"/>
        <v>0</v>
      </c>
      <c r="I259" s="44">
        <f t="shared" si="49"/>
        <v>0</v>
      </c>
      <c r="J259" s="44">
        <f t="shared" si="50"/>
        <v>0</v>
      </c>
      <c r="K259" s="44">
        <f t="shared" ca="1" si="53"/>
        <v>-5.7986576837792897E-3</v>
      </c>
      <c r="L259" s="44">
        <f t="shared" ca="1" si="51"/>
        <v>3.3624430933652595E-5</v>
      </c>
      <c r="M259" s="44">
        <f t="shared" ca="1" si="43"/>
        <v>21593927961.016235</v>
      </c>
      <c r="N259" s="44">
        <f t="shared" ca="1" si="44"/>
        <v>11776286151.356758</v>
      </c>
      <c r="O259" s="44">
        <f t="shared" ca="1" si="45"/>
        <v>267858387.55987415</v>
      </c>
      <c r="P259" s="43">
        <f t="shared" ca="1" si="52"/>
        <v>5.7986576837792897E-3</v>
      </c>
    </row>
    <row r="260" spans="4:16">
      <c r="D260" s="91">
        <f t="shared" si="42"/>
        <v>0</v>
      </c>
      <c r="E260" s="91">
        <f t="shared" si="42"/>
        <v>0</v>
      </c>
      <c r="F260" s="44">
        <f t="shared" si="46"/>
        <v>0</v>
      </c>
      <c r="G260" s="44">
        <f t="shared" si="47"/>
        <v>0</v>
      </c>
      <c r="H260" s="44">
        <f t="shared" si="48"/>
        <v>0</v>
      </c>
      <c r="I260" s="44">
        <f t="shared" si="49"/>
        <v>0</v>
      </c>
      <c r="J260" s="44">
        <f t="shared" si="50"/>
        <v>0</v>
      </c>
      <c r="K260" s="44">
        <f t="shared" ca="1" si="53"/>
        <v>-5.7986576837792897E-3</v>
      </c>
      <c r="L260" s="44">
        <f t="shared" ca="1" si="51"/>
        <v>3.3624430933652595E-5</v>
      </c>
      <c r="M260" s="44">
        <f t="shared" ca="1" si="43"/>
        <v>21593927961.016235</v>
      </c>
      <c r="N260" s="44">
        <f t="shared" ca="1" si="44"/>
        <v>11776286151.356758</v>
      </c>
      <c r="O260" s="44">
        <f t="shared" ca="1" si="45"/>
        <v>267858387.55987415</v>
      </c>
      <c r="P260" s="43">
        <f t="shared" ca="1" si="52"/>
        <v>5.7986576837792897E-3</v>
      </c>
    </row>
    <row r="261" spans="4:16">
      <c r="D261" s="91">
        <f t="shared" si="42"/>
        <v>0</v>
      </c>
      <c r="E261" s="91">
        <f t="shared" si="42"/>
        <v>0</v>
      </c>
      <c r="F261" s="44">
        <f t="shared" si="46"/>
        <v>0</v>
      </c>
      <c r="G261" s="44">
        <f t="shared" si="47"/>
        <v>0</v>
      </c>
      <c r="H261" s="44">
        <f t="shared" si="48"/>
        <v>0</v>
      </c>
      <c r="I261" s="44">
        <f t="shared" si="49"/>
        <v>0</v>
      </c>
      <c r="J261" s="44">
        <f t="shared" si="50"/>
        <v>0</v>
      </c>
      <c r="K261" s="44">
        <f t="shared" ca="1" si="53"/>
        <v>-5.7986576837792897E-3</v>
      </c>
      <c r="L261" s="44">
        <f t="shared" ca="1" si="51"/>
        <v>3.3624430933652595E-5</v>
      </c>
      <c r="M261" s="44">
        <f t="shared" ca="1" si="43"/>
        <v>21593927961.016235</v>
      </c>
      <c r="N261" s="44">
        <f t="shared" ca="1" si="44"/>
        <v>11776286151.356758</v>
      </c>
      <c r="O261" s="44">
        <f t="shared" ca="1" si="45"/>
        <v>267858387.55987415</v>
      </c>
      <c r="P261" s="43">
        <f t="shared" ca="1" si="52"/>
        <v>5.7986576837792897E-3</v>
      </c>
    </row>
    <row r="262" spans="4:16">
      <c r="D262" s="91">
        <f t="shared" si="42"/>
        <v>0</v>
      </c>
      <c r="E262" s="91">
        <f t="shared" si="42"/>
        <v>0</v>
      </c>
      <c r="F262" s="44">
        <f t="shared" si="46"/>
        <v>0</v>
      </c>
      <c r="G262" s="44">
        <f t="shared" si="47"/>
        <v>0</v>
      </c>
      <c r="H262" s="44">
        <f t="shared" si="48"/>
        <v>0</v>
      </c>
      <c r="I262" s="44">
        <f t="shared" si="49"/>
        <v>0</v>
      </c>
      <c r="J262" s="44">
        <f t="shared" si="50"/>
        <v>0</v>
      </c>
      <c r="K262" s="44">
        <f t="shared" ca="1" si="53"/>
        <v>-5.7986576837792897E-3</v>
      </c>
      <c r="L262" s="44">
        <f t="shared" ca="1" si="51"/>
        <v>3.3624430933652595E-5</v>
      </c>
      <c r="M262" s="44">
        <f t="shared" ca="1" si="43"/>
        <v>21593927961.016235</v>
      </c>
      <c r="N262" s="44">
        <f t="shared" ca="1" si="44"/>
        <v>11776286151.356758</v>
      </c>
      <c r="O262" s="44">
        <f t="shared" ca="1" si="45"/>
        <v>267858387.55987415</v>
      </c>
      <c r="P262" s="43">
        <f t="shared" ca="1" si="52"/>
        <v>5.7986576837792897E-3</v>
      </c>
    </row>
    <row r="263" spans="4:16">
      <c r="D263" s="91">
        <f t="shared" si="42"/>
        <v>0</v>
      </c>
      <c r="E263" s="91">
        <f t="shared" si="42"/>
        <v>0</v>
      </c>
      <c r="F263" s="44">
        <f t="shared" si="46"/>
        <v>0</v>
      </c>
      <c r="G263" s="44">
        <f t="shared" si="47"/>
        <v>0</v>
      </c>
      <c r="H263" s="44">
        <f t="shared" si="48"/>
        <v>0</v>
      </c>
      <c r="I263" s="44">
        <f t="shared" si="49"/>
        <v>0</v>
      </c>
      <c r="J263" s="44">
        <f t="shared" si="50"/>
        <v>0</v>
      </c>
      <c r="K263" s="44">
        <f t="shared" ca="1" si="53"/>
        <v>-5.7986576837792897E-3</v>
      </c>
      <c r="L263" s="44">
        <f t="shared" ca="1" si="51"/>
        <v>3.3624430933652595E-5</v>
      </c>
      <c r="M263" s="44">
        <f t="shared" ca="1" si="43"/>
        <v>21593927961.016235</v>
      </c>
      <c r="N263" s="44">
        <f t="shared" ca="1" si="44"/>
        <v>11776286151.356758</v>
      </c>
      <c r="O263" s="44">
        <f t="shared" ca="1" si="45"/>
        <v>267858387.55987415</v>
      </c>
      <c r="P263" s="43">
        <f t="shared" ca="1" si="52"/>
        <v>5.7986576837792897E-3</v>
      </c>
    </row>
    <row r="264" spans="4:16">
      <c r="D264" s="91">
        <f t="shared" si="42"/>
        <v>0</v>
      </c>
      <c r="E264" s="91">
        <f t="shared" si="42"/>
        <v>0</v>
      </c>
      <c r="F264" s="44">
        <f t="shared" si="46"/>
        <v>0</v>
      </c>
      <c r="G264" s="44">
        <f t="shared" si="47"/>
        <v>0</v>
      </c>
      <c r="H264" s="44">
        <f t="shared" si="48"/>
        <v>0</v>
      </c>
      <c r="I264" s="44">
        <f t="shared" si="49"/>
        <v>0</v>
      </c>
      <c r="J264" s="44">
        <f t="shared" si="50"/>
        <v>0</v>
      </c>
      <c r="K264" s="44">
        <f t="shared" ca="1" si="53"/>
        <v>-5.7986576837792897E-3</v>
      </c>
      <c r="L264" s="44">
        <f t="shared" ca="1" si="51"/>
        <v>3.3624430933652595E-5</v>
      </c>
      <c r="M264" s="44">
        <f t="shared" ca="1" si="43"/>
        <v>21593927961.016235</v>
      </c>
      <c r="N264" s="44">
        <f t="shared" ca="1" si="44"/>
        <v>11776286151.356758</v>
      </c>
      <c r="O264" s="44">
        <f t="shared" ca="1" si="45"/>
        <v>267858387.55987415</v>
      </c>
      <c r="P264" s="43">
        <f t="shared" ca="1" si="52"/>
        <v>5.7986576837792897E-3</v>
      </c>
    </row>
    <row r="265" spans="4:16">
      <c r="D265" s="91">
        <f t="shared" si="42"/>
        <v>0</v>
      </c>
      <c r="E265" s="91">
        <f t="shared" si="42"/>
        <v>0</v>
      </c>
      <c r="F265" s="44">
        <f t="shared" si="46"/>
        <v>0</v>
      </c>
      <c r="G265" s="44">
        <f t="shared" si="47"/>
        <v>0</v>
      </c>
      <c r="H265" s="44">
        <f t="shared" si="48"/>
        <v>0</v>
      </c>
      <c r="I265" s="44">
        <f t="shared" si="49"/>
        <v>0</v>
      </c>
      <c r="J265" s="44">
        <f t="shared" si="50"/>
        <v>0</v>
      </c>
      <c r="K265" s="44">
        <f t="shared" ca="1" si="53"/>
        <v>-5.7986576837792897E-3</v>
      </c>
      <c r="L265" s="44">
        <f t="shared" ca="1" si="51"/>
        <v>3.3624430933652595E-5</v>
      </c>
      <c r="M265" s="44">
        <f t="shared" ca="1" si="43"/>
        <v>21593927961.016235</v>
      </c>
      <c r="N265" s="44">
        <f t="shared" ca="1" si="44"/>
        <v>11776286151.356758</v>
      </c>
      <c r="O265" s="44">
        <f t="shared" ca="1" si="45"/>
        <v>267858387.55987415</v>
      </c>
      <c r="P265" s="43">
        <f t="shared" ca="1" si="52"/>
        <v>5.7986576837792897E-3</v>
      </c>
    </row>
    <row r="266" spans="4:16">
      <c r="D266" s="91">
        <f t="shared" si="42"/>
        <v>0</v>
      </c>
      <c r="E266" s="91">
        <f t="shared" si="42"/>
        <v>0</v>
      </c>
      <c r="F266" s="44">
        <f t="shared" si="46"/>
        <v>0</v>
      </c>
      <c r="G266" s="44">
        <f t="shared" si="47"/>
        <v>0</v>
      </c>
      <c r="H266" s="44">
        <f t="shared" si="48"/>
        <v>0</v>
      </c>
      <c r="I266" s="44">
        <f t="shared" si="49"/>
        <v>0</v>
      </c>
      <c r="J266" s="44">
        <f t="shared" si="50"/>
        <v>0</v>
      </c>
      <c r="K266" s="44">
        <f t="shared" ca="1" si="53"/>
        <v>-5.7986576837792897E-3</v>
      </c>
      <c r="L266" s="44">
        <f t="shared" ca="1" si="51"/>
        <v>3.3624430933652595E-5</v>
      </c>
      <c r="M266" s="44">
        <f t="shared" ca="1" si="43"/>
        <v>21593927961.016235</v>
      </c>
      <c r="N266" s="44">
        <f t="shared" ca="1" si="44"/>
        <v>11776286151.356758</v>
      </c>
      <c r="O266" s="44">
        <f t="shared" ca="1" si="45"/>
        <v>267858387.55987415</v>
      </c>
      <c r="P266" s="43">
        <f t="shared" ca="1" si="52"/>
        <v>5.7986576837792897E-3</v>
      </c>
    </row>
    <row r="267" spans="4:16">
      <c r="D267" s="91">
        <f t="shared" si="42"/>
        <v>0</v>
      </c>
      <c r="E267" s="91">
        <f t="shared" si="42"/>
        <v>0</v>
      </c>
      <c r="F267" s="44">
        <f t="shared" si="46"/>
        <v>0</v>
      </c>
      <c r="G267" s="44">
        <f t="shared" si="47"/>
        <v>0</v>
      </c>
      <c r="H267" s="44">
        <f t="shared" si="48"/>
        <v>0</v>
      </c>
      <c r="I267" s="44">
        <f t="shared" si="49"/>
        <v>0</v>
      </c>
      <c r="J267" s="44">
        <f t="shared" si="50"/>
        <v>0</v>
      </c>
      <c r="K267" s="44">
        <f t="shared" ca="1" si="53"/>
        <v>-5.7986576837792897E-3</v>
      </c>
      <c r="L267" s="44">
        <f t="shared" ca="1" si="51"/>
        <v>3.3624430933652595E-5</v>
      </c>
      <c r="M267" s="44">
        <f t="shared" ca="1" si="43"/>
        <v>21593927961.016235</v>
      </c>
      <c r="N267" s="44">
        <f t="shared" ca="1" si="44"/>
        <v>11776286151.356758</v>
      </c>
      <c r="O267" s="44">
        <f t="shared" ca="1" si="45"/>
        <v>267858387.55987415</v>
      </c>
      <c r="P267" s="43">
        <f t="shared" ca="1" si="52"/>
        <v>5.7986576837792897E-3</v>
      </c>
    </row>
    <row r="268" spans="4:16">
      <c r="D268" s="91">
        <f t="shared" si="42"/>
        <v>0</v>
      </c>
      <c r="E268" s="91">
        <f t="shared" si="42"/>
        <v>0</v>
      </c>
      <c r="F268" s="44">
        <f t="shared" si="46"/>
        <v>0</v>
      </c>
      <c r="G268" s="44">
        <f t="shared" si="47"/>
        <v>0</v>
      </c>
      <c r="H268" s="44">
        <f t="shared" si="48"/>
        <v>0</v>
      </c>
      <c r="I268" s="44">
        <f t="shared" si="49"/>
        <v>0</v>
      </c>
      <c r="J268" s="44">
        <f t="shared" si="50"/>
        <v>0</v>
      </c>
      <c r="K268" s="44">
        <f t="shared" ca="1" si="53"/>
        <v>-5.7986576837792897E-3</v>
      </c>
      <c r="L268" s="44">
        <f t="shared" ca="1" si="51"/>
        <v>3.3624430933652595E-5</v>
      </c>
      <c r="M268" s="44">
        <f t="shared" ca="1" si="43"/>
        <v>21593927961.016235</v>
      </c>
      <c r="N268" s="44">
        <f t="shared" ca="1" si="44"/>
        <v>11776286151.356758</v>
      </c>
      <c r="O268" s="44">
        <f t="shared" ca="1" si="45"/>
        <v>267858387.55987415</v>
      </c>
      <c r="P268" s="43">
        <f t="shared" ca="1" si="52"/>
        <v>5.7986576837792897E-3</v>
      </c>
    </row>
    <row r="269" spans="4:16">
      <c r="D269" s="91">
        <f t="shared" si="42"/>
        <v>0</v>
      </c>
      <c r="E269" s="91">
        <f t="shared" si="42"/>
        <v>0</v>
      </c>
      <c r="F269" s="44">
        <f t="shared" si="46"/>
        <v>0</v>
      </c>
      <c r="G269" s="44">
        <f t="shared" si="47"/>
        <v>0</v>
      </c>
      <c r="H269" s="44">
        <f t="shared" si="48"/>
        <v>0</v>
      </c>
      <c r="I269" s="44">
        <f t="shared" si="49"/>
        <v>0</v>
      </c>
      <c r="J269" s="44">
        <f t="shared" si="50"/>
        <v>0</v>
      </c>
      <c r="K269" s="44">
        <f t="shared" ca="1" si="53"/>
        <v>-5.7986576837792897E-3</v>
      </c>
      <c r="L269" s="44">
        <f t="shared" ca="1" si="51"/>
        <v>3.3624430933652595E-5</v>
      </c>
      <c r="M269" s="44">
        <f t="shared" ca="1" si="43"/>
        <v>21593927961.016235</v>
      </c>
      <c r="N269" s="44">
        <f t="shared" ca="1" si="44"/>
        <v>11776286151.356758</v>
      </c>
      <c r="O269" s="44">
        <f t="shared" ca="1" si="45"/>
        <v>267858387.55987415</v>
      </c>
      <c r="P269" s="43">
        <f t="shared" ca="1" si="52"/>
        <v>5.7986576837792897E-3</v>
      </c>
    </row>
    <row r="270" spans="4:16">
      <c r="D270" s="91">
        <f t="shared" si="42"/>
        <v>0</v>
      </c>
      <c r="E270" s="91">
        <f t="shared" si="42"/>
        <v>0</v>
      </c>
      <c r="F270" s="44">
        <f t="shared" si="46"/>
        <v>0</v>
      </c>
      <c r="G270" s="44">
        <f t="shared" si="47"/>
        <v>0</v>
      </c>
      <c r="H270" s="44">
        <f t="shared" si="48"/>
        <v>0</v>
      </c>
      <c r="I270" s="44">
        <f t="shared" si="49"/>
        <v>0</v>
      </c>
      <c r="J270" s="44">
        <f t="shared" si="50"/>
        <v>0</v>
      </c>
      <c r="K270" s="44">
        <f t="shared" ca="1" si="53"/>
        <v>-5.7986576837792897E-3</v>
      </c>
      <c r="L270" s="44">
        <f t="shared" ca="1" si="51"/>
        <v>3.3624430933652595E-5</v>
      </c>
      <c r="M270" s="44">
        <f t="shared" ca="1" si="43"/>
        <v>21593927961.016235</v>
      </c>
      <c r="N270" s="44">
        <f t="shared" ca="1" si="44"/>
        <v>11776286151.356758</v>
      </c>
      <c r="O270" s="44">
        <f t="shared" ca="1" si="45"/>
        <v>267858387.55987415</v>
      </c>
      <c r="P270" s="43">
        <f t="shared" ca="1" si="52"/>
        <v>5.7986576837792897E-3</v>
      </c>
    </row>
    <row r="271" spans="4:16">
      <c r="D271" s="91">
        <f t="shared" si="42"/>
        <v>0</v>
      </c>
      <c r="E271" s="91">
        <f t="shared" si="42"/>
        <v>0</v>
      </c>
      <c r="F271" s="44">
        <f t="shared" si="46"/>
        <v>0</v>
      </c>
      <c r="G271" s="44">
        <f t="shared" si="47"/>
        <v>0</v>
      </c>
      <c r="H271" s="44">
        <f t="shared" si="48"/>
        <v>0</v>
      </c>
      <c r="I271" s="44">
        <f t="shared" si="49"/>
        <v>0</v>
      </c>
      <c r="J271" s="44">
        <f t="shared" si="50"/>
        <v>0</v>
      </c>
      <c r="K271" s="44">
        <f t="shared" ca="1" si="53"/>
        <v>-5.7986576837792897E-3</v>
      </c>
      <c r="L271" s="44">
        <f t="shared" ca="1" si="51"/>
        <v>3.3624430933652595E-5</v>
      </c>
      <c r="M271" s="44">
        <f t="shared" ca="1" si="43"/>
        <v>21593927961.016235</v>
      </c>
      <c r="N271" s="44">
        <f t="shared" ca="1" si="44"/>
        <v>11776286151.356758</v>
      </c>
      <c r="O271" s="44">
        <f t="shared" ca="1" si="45"/>
        <v>267858387.55987415</v>
      </c>
      <c r="P271" s="43">
        <f t="shared" ca="1" si="52"/>
        <v>5.7986576837792897E-3</v>
      </c>
    </row>
    <row r="272" spans="4:16">
      <c r="D272" s="91">
        <f t="shared" si="42"/>
        <v>0</v>
      </c>
      <c r="E272" s="91">
        <f t="shared" si="42"/>
        <v>0</v>
      </c>
      <c r="F272" s="44">
        <f t="shared" si="46"/>
        <v>0</v>
      </c>
      <c r="G272" s="44">
        <f t="shared" si="47"/>
        <v>0</v>
      </c>
      <c r="H272" s="44">
        <f t="shared" si="48"/>
        <v>0</v>
      </c>
      <c r="I272" s="44">
        <f t="shared" si="49"/>
        <v>0</v>
      </c>
      <c r="J272" s="44">
        <f t="shared" si="50"/>
        <v>0</v>
      </c>
      <c r="K272" s="44">
        <f t="shared" ca="1" si="53"/>
        <v>-5.7986576837792897E-3</v>
      </c>
      <c r="L272" s="44">
        <f t="shared" ca="1" si="51"/>
        <v>3.3624430933652595E-5</v>
      </c>
      <c r="M272" s="44">
        <f t="shared" ca="1" si="43"/>
        <v>21593927961.016235</v>
      </c>
      <c r="N272" s="44">
        <f t="shared" ca="1" si="44"/>
        <v>11776286151.356758</v>
      </c>
      <c r="O272" s="44">
        <f t="shared" ca="1" si="45"/>
        <v>267858387.55987415</v>
      </c>
      <c r="P272" s="43">
        <f t="shared" ca="1" si="52"/>
        <v>5.7986576837792897E-3</v>
      </c>
    </row>
    <row r="273" spans="4:16">
      <c r="D273" s="91">
        <f t="shared" si="42"/>
        <v>0</v>
      </c>
      <c r="E273" s="91">
        <f t="shared" si="42"/>
        <v>0</v>
      </c>
      <c r="F273" s="44">
        <f t="shared" si="46"/>
        <v>0</v>
      </c>
      <c r="G273" s="44">
        <f t="shared" si="47"/>
        <v>0</v>
      </c>
      <c r="H273" s="44">
        <f t="shared" si="48"/>
        <v>0</v>
      </c>
      <c r="I273" s="44">
        <f t="shared" si="49"/>
        <v>0</v>
      </c>
      <c r="J273" s="44">
        <f t="shared" si="50"/>
        <v>0</v>
      </c>
      <c r="K273" s="44">
        <f t="shared" ca="1" si="53"/>
        <v>-5.7986576837792897E-3</v>
      </c>
      <c r="L273" s="44">
        <f t="shared" ca="1" si="51"/>
        <v>3.3624430933652595E-5</v>
      </c>
      <c r="M273" s="44">
        <f t="shared" ca="1" si="43"/>
        <v>21593927961.016235</v>
      </c>
      <c r="N273" s="44">
        <f t="shared" ca="1" si="44"/>
        <v>11776286151.356758</v>
      </c>
      <c r="O273" s="44">
        <f t="shared" ca="1" si="45"/>
        <v>267858387.55987415</v>
      </c>
      <c r="P273" s="43">
        <f t="shared" ca="1" si="52"/>
        <v>5.7986576837792897E-3</v>
      </c>
    </row>
    <row r="274" spans="4:16">
      <c r="D274" s="91">
        <f t="shared" si="42"/>
        <v>0</v>
      </c>
      <c r="E274" s="91">
        <f t="shared" si="42"/>
        <v>0</v>
      </c>
      <c r="F274" s="44">
        <f t="shared" si="46"/>
        <v>0</v>
      </c>
      <c r="G274" s="44">
        <f t="shared" si="47"/>
        <v>0</v>
      </c>
      <c r="H274" s="44">
        <f t="shared" si="48"/>
        <v>0</v>
      </c>
      <c r="I274" s="44">
        <f t="shared" si="49"/>
        <v>0</v>
      </c>
      <c r="J274" s="44">
        <f t="shared" si="50"/>
        <v>0</v>
      </c>
      <c r="K274" s="44">
        <f t="shared" ca="1" si="53"/>
        <v>-5.7986576837792897E-3</v>
      </c>
      <c r="L274" s="44">
        <f t="shared" ca="1" si="51"/>
        <v>3.3624430933652595E-5</v>
      </c>
      <c r="M274" s="44">
        <f t="shared" ca="1" si="43"/>
        <v>21593927961.016235</v>
      </c>
      <c r="N274" s="44">
        <f t="shared" ca="1" si="44"/>
        <v>11776286151.356758</v>
      </c>
      <c r="O274" s="44">
        <f t="shared" ca="1" si="45"/>
        <v>267858387.55987415</v>
      </c>
      <c r="P274" s="43">
        <f t="shared" ca="1" si="52"/>
        <v>5.7986576837792897E-3</v>
      </c>
    </row>
    <row r="275" spans="4:16">
      <c r="D275" s="91">
        <f t="shared" ref="D275:E338" si="54">A275/A$18</f>
        <v>0</v>
      </c>
      <c r="E275" s="91">
        <f t="shared" si="54"/>
        <v>0</v>
      </c>
      <c r="F275" s="44">
        <f t="shared" si="46"/>
        <v>0</v>
      </c>
      <c r="G275" s="44">
        <f t="shared" si="47"/>
        <v>0</v>
      </c>
      <c r="H275" s="44">
        <f t="shared" si="48"/>
        <v>0</v>
      </c>
      <c r="I275" s="44">
        <f t="shared" si="49"/>
        <v>0</v>
      </c>
      <c r="J275" s="44">
        <f t="shared" si="50"/>
        <v>0</v>
      </c>
      <c r="K275" s="44">
        <f t="shared" ca="1" si="53"/>
        <v>-5.7986576837792897E-3</v>
      </c>
      <c r="L275" s="44">
        <f t="shared" ca="1" si="51"/>
        <v>3.3624430933652595E-5</v>
      </c>
      <c r="M275" s="44">
        <f t="shared" ref="M275:M338" ca="1" si="55">(M$1-M$2*D275+M$3*F275)^2</f>
        <v>21593927961.016235</v>
      </c>
      <c r="N275" s="44">
        <f t="shared" ref="N275:N338" ca="1" si="56">(-M$2+M$4*D275-M$5*F275)^2</f>
        <v>11776286151.356758</v>
      </c>
      <c r="O275" s="44">
        <f t="shared" ref="O275:O338" ca="1" si="57">+(M$3-D275*M$5+F275*M$6)^2</f>
        <v>267858387.55987415</v>
      </c>
      <c r="P275" s="43">
        <f t="shared" ca="1" si="52"/>
        <v>5.7986576837792897E-3</v>
      </c>
    </row>
    <row r="276" spans="4:16">
      <c r="D276" s="91">
        <f t="shared" si="54"/>
        <v>0</v>
      </c>
      <c r="E276" s="91">
        <f t="shared" si="54"/>
        <v>0</v>
      </c>
      <c r="F276" s="44">
        <f t="shared" ref="F276:F339" si="58">D276*D276</f>
        <v>0</v>
      </c>
      <c r="G276" s="44">
        <f t="shared" ref="G276:G339" si="59">D276*F276</f>
        <v>0</v>
      </c>
      <c r="H276" s="44">
        <f t="shared" ref="H276:H339" si="60">F276*F276</f>
        <v>0</v>
      </c>
      <c r="I276" s="44">
        <f t="shared" ref="I276:I339" si="61">E276*D276</f>
        <v>0</v>
      </c>
      <c r="J276" s="44">
        <f t="shared" ref="J276:J339" si="62">I276*D276</f>
        <v>0</v>
      </c>
      <c r="K276" s="44">
        <f t="shared" ca="1" si="53"/>
        <v>-5.7986576837792897E-3</v>
      </c>
      <c r="L276" s="44">
        <f t="shared" ref="L276:L339" ca="1" si="63">+(K276-E276)^2</f>
        <v>3.3624430933652595E-5</v>
      </c>
      <c r="M276" s="44">
        <f t="shared" ca="1" si="55"/>
        <v>21593927961.016235</v>
      </c>
      <c r="N276" s="44">
        <f t="shared" ca="1" si="56"/>
        <v>11776286151.356758</v>
      </c>
      <c r="O276" s="44">
        <f t="shared" ca="1" si="57"/>
        <v>267858387.55987415</v>
      </c>
      <c r="P276" s="43">
        <f t="shared" ref="P276:P339" ca="1" si="64">+E276-K276</f>
        <v>5.7986576837792897E-3</v>
      </c>
    </row>
    <row r="277" spans="4:16">
      <c r="D277" s="91">
        <f t="shared" si="54"/>
        <v>0</v>
      </c>
      <c r="E277" s="91">
        <f t="shared" si="54"/>
        <v>0</v>
      </c>
      <c r="F277" s="44">
        <f t="shared" si="58"/>
        <v>0</v>
      </c>
      <c r="G277" s="44">
        <f t="shared" si="59"/>
        <v>0</v>
      </c>
      <c r="H277" s="44">
        <f t="shared" si="60"/>
        <v>0</v>
      </c>
      <c r="I277" s="44">
        <f t="shared" si="61"/>
        <v>0</v>
      </c>
      <c r="J277" s="44">
        <f t="shared" si="62"/>
        <v>0</v>
      </c>
      <c r="K277" s="44">
        <f t="shared" ref="K277:K340" ca="1" si="65">+E$4+E$5*D277+E$6*D277^2</f>
        <v>-5.7986576837792897E-3</v>
      </c>
      <c r="L277" s="44">
        <f t="shared" ca="1" si="63"/>
        <v>3.3624430933652595E-5</v>
      </c>
      <c r="M277" s="44">
        <f t="shared" ca="1" si="55"/>
        <v>21593927961.016235</v>
      </c>
      <c r="N277" s="44">
        <f t="shared" ca="1" si="56"/>
        <v>11776286151.356758</v>
      </c>
      <c r="O277" s="44">
        <f t="shared" ca="1" si="57"/>
        <v>267858387.55987415</v>
      </c>
      <c r="P277" s="43">
        <f t="shared" ca="1" si="64"/>
        <v>5.7986576837792897E-3</v>
      </c>
    </row>
    <row r="278" spans="4:16">
      <c r="D278" s="91">
        <f t="shared" si="54"/>
        <v>0</v>
      </c>
      <c r="E278" s="91">
        <f t="shared" si="54"/>
        <v>0</v>
      </c>
      <c r="F278" s="44">
        <f t="shared" si="58"/>
        <v>0</v>
      </c>
      <c r="G278" s="44">
        <f t="shared" si="59"/>
        <v>0</v>
      </c>
      <c r="H278" s="44">
        <f t="shared" si="60"/>
        <v>0</v>
      </c>
      <c r="I278" s="44">
        <f t="shared" si="61"/>
        <v>0</v>
      </c>
      <c r="J278" s="44">
        <f t="shared" si="62"/>
        <v>0</v>
      </c>
      <c r="K278" s="44">
        <f t="shared" ca="1" si="65"/>
        <v>-5.7986576837792897E-3</v>
      </c>
      <c r="L278" s="44">
        <f t="shared" ca="1" si="63"/>
        <v>3.3624430933652595E-5</v>
      </c>
      <c r="M278" s="44">
        <f t="shared" ca="1" si="55"/>
        <v>21593927961.016235</v>
      </c>
      <c r="N278" s="44">
        <f t="shared" ca="1" si="56"/>
        <v>11776286151.356758</v>
      </c>
      <c r="O278" s="44">
        <f t="shared" ca="1" si="57"/>
        <v>267858387.55987415</v>
      </c>
      <c r="P278" s="43">
        <f t="shared" ca="1" si="64"/>
        <v>5.7986576837792897E-3</v>
      </c>
    </row>
    <row r="279" spans="4:16">
      <c r="D279" s="91">
        <f t="shared" si="54"/>
        <v>0</v>
      </c>
      <c r="E279" s="91">
        <f t="shared" si="54"/>
        <v>0</v>
      </c>
      <c r="F279" s="44">
        <f t="shared" si="58"/>
        <v>0</v>
      </c>
      <c r="G279" s="44">
        <f t="shared" si="59"/>
        <v>0</v>
      </c>
      <c r="H279" s="44">
        <f t="shared" si="60"/>
        <v>0</v>
      </c>
      <c r="I279" s="44">
        <f t="shared" si="61"/>
        <v>0</v>
      </c>
      <c r="J279" s="44">
        <f t="shared" si="62"/>
        <v>0</v>
      </c>
      <c r="K279" s="44">
        <f t="shared" ca="1" si="65"/>
        <v>-5.7986576837792897E-3</v>
      </c>
      <c r="L279" s="44">
        <f t="shared" ca="1" si="63"/>
        <v>3.3624430933652595E-5</v>
      </c>
      <c r="M279" s="44">
        <f t="shared" ca="1" si="55"/>
        <v>21593927961.016235</v>
      </c>
      <c r="N279" s="44">
        <f t="shared" ca="1" si="56"/>
        <v>11776286151.356758</v>
      </c>
      <c r="O279" s="44">
        <f t="shared" ca="1" si="57"/>
        <v>267858387.55987415</v>
      </c>
      <c r="P279" s="43">
        <f t="shared" ca="1" si="64"/>
        <v>5.7986576837792897E-3</v>
      </c>
    </row>
    <row r="280" spans="4:16">
      <c r="D280" s="91">
        <f t="shared" si="54"/>
        <v>0</v>
      </c>
      <c r="E280" s="91">
        <f t="shared" si="54"/>
        <v>0</v>
      </c>
      <c r="F280" s="44">
        <f t="shared" si="58"/>
        <v>0</v>
      </c>
      <c r="G280" s="44">
        <f t="shared" si="59"/>
        <v>0</v>
      </c>
      <c r="H280" s="44">
        <f t="shared" si="60"/>
        <v>0</v>
      </c>
      <c r="I280" s="44">
        <f t="shared" si="61"/>
        <v>0</v>
      </c>
      <c r="J280" s="44">
        <f t="shared" si="62"/>
        <v>0</v>
      </c>
      <c r="K280" s="44">
        <f t="shared" ca="1" si="65"/>
        <v>-5.7986576837792897E-3</v>
      </c>
      <c r="L280" s="44">
        <f t="shared" ca="1" si="63"/>
        <v>3.3624430933652595E-5</v>
      </c>
      <c r="M280" s="44">
        <f t="shared" ca="1" si="55"/>
        <v>21593927961.016235</v>
      </c>
      <c r="N280" s="44">
        <f t="shared" ca="1" si="56"/>
        <v>11776286151.356758</v>
      </c>
      <c r="O280" s="44">
        <f t="shared" ca="1" si="57"/>
        <v>267858387.55987415</v>
      </c>
      <c r="P280" s="43">
        <f t="shared" ca="1" si="64"/>
        <v>5.7986576837792897E-3</v>
      </c>
    </row>
    <row r="281" spans="4:16">
      <c r="D281" s="91">
        <f t="shared" si="54"/>
        <v>0</v>
      </c>
      <c r="E281" s="91">
        <f t="shared" si="54"/>
        <v>0</v>
      </c>
      <c r="F281" s="44">
        <f t="shared" si="58"/>
        <v>0</v>
      </c>
      <c r="G281" s="44">
        <f t="shared" si="59"/>
        <v>0</v>
      </c>
      <c r="H281" s="44">
        <f t="shared" si="60"/>
        <v>0</v>
      </c>
      <c r="I281" s="44">
        <f t="shared" si="61"/>
        <v>0</v>
      </c>
      <c r="J281" s="44">
        <f t="shared" si="62"/>
        <v>0</v>
      </c>
      <c r="K281" s="44">
        <f t="shared" ca="1" si="65"/>
        <v>-5.7986576837792897E-3</v>
      </c>
      <c r="L281" s="44">
        <f t="shared" ca="1" si="63"/>
        <v>3.3624430933652595E-5</v>
      </c>
      <c r="M281" s="44">
        <f t="shared" ca="1" si="55"/>
        <v>21593927961.016235</v>
      </c>
      <c r="N281" s="44">
        <f t="shared" ca="1" si="56"/>
        <v>11776286151.356758</v>
      </c>
      <c r="O281" s="44">
        <f t="shared" ca="1" si="57"/>
        <v>267858387.55987415</v>
      </c>
      <c r="P281" s="43">
        <f t="shared" ca="1" si="64"/>
        <v>5.7986576837792897E-3</v>
      </c>
    </row>
    <row r="282" spans="4:16">
      <c r="D282" s="91">
        <f t="shared" si="54"/>
        <v>0</v>
      </c>
      <c r="E282" s="91">
        <f t="shared" si="54"/>
        <v>0</v>
      </c>
      <c r="F282" s="44">
        <f t="shared" si="58"/>
        <v>0</v>
      </c>
      <c r="G282" s="44">
        <f t="shared" si="59"/>
        <v>0</v>
      </c>
      <c r="H282" s="44">
        <f t="shared" si="60"/>
        <v>0</v>
      </c>
      <c r="I282" s="44">
        <f t="shared" si="61"/>
        <v>0</v>
      </c>
      <c r="J282" s="44">
        <f t="shared" si="62"/>
        <v>0</v>
      </c>
      <c r="K282" s="44">
        <f t="shared" ca="1" si="65"/>
        <v>-5.7986576837792897E-3</v>
      </c>
      <c r="L282" s="44">
        <f t="shared" ca="1" si="63"/>
        <v>3.3624430933652595E-5</v>
      </c>
      <c r="M282" s="44">
        <f t="shared" ca="1" si="55"/>
        <v>21593927961.016235</v>
      </c>
      <c r="N282" s="44">
        <f t="shared" ca="1" si="56"/>
        <v>11776286151.356758</v>
      </c>
      <c r="O282" s="44">
        <f t="shared" ca="1" si="57"/>
        <v>267858387.55987415</v>
      </c>
      <c r="P282" s="43">
        <f t="shared" ca="1" si="64"/>
        <v>5.7986576837792897E-3</v>
      </c>
    </row>
    <row r="283" spans="4:16">
      <c r="D283" s="91">
        <f t="shared" si="54"/>
        <v>0</v>
      </c>
      <c r="E283" s="91">
        <f t="shared" si="54"/>
        <v>0</v>
      </c>
      <c r="F283" s="44">
        <f t="shared" si="58"/>
        <v>0</v>
      </c>
      <c r="G283" s="44">
        <f t="shared" si="59"/>
        <v>0</v>
      </c>
      <c r="H283" s="44">
        <f t="shared" si="60"/>
        <v>0</v>
      </c>
      <c r="I283" s="44">
        <f t="shared" si="61"/>
        <v>0</v>
      </c>
      <c r="J283" s="44">
        <f t="shared" si="62"/>
        <v>0</v>
      </c>
      <c r="K283" s="44">
        <f t="shared" ca="1" si="65"/>
        <v>-5.7986576837792897E-3</v>
      </c>
      <c r="L283" s="44">
        <f t="shared" ca="1" si="63"/>
        <v>3.3624430933652595E-5</v>
      </c>
      <c r="M283" s="44">
        <f t="shared" ca="1" si="55"/>
        <v>21593927961.016235</v>
      </c>
      <c r="N283" s="44">
        <f t="shared" ca="1" si="56"/>
        <v>11776286151.356758</v>
      </c>
      <c r="O283" s="44">
        <f t="shared" ca="1" si="57"/>
        <v>267858387.55987415</v>
      </c>
      <c r="P283" s="43">
        <f t="shared" ca="1" si="64"/>
        <v>5.7986576837792897E-3</v>
      </c>
    </row>
    <row r="284" spans="4:16">
      <c r="D284" s="91">
        <f t="shared" si="54"/>
        <v>0</v>
      </c>
      <c r="E284" s="91">
        <f t="shared" si="54"/>
        <v>0</v>
      </c>
      <c r="F284" s="44">
        <f t="shared" si="58"/>
        <v>0</v>
      </c>
      <c r="G284" s="44">
        <f t="shared" si="59"/>
        <v>0</v>
      </c>
      <c r="H284" s="44">
        <f t="shared" si="60"/>
        <v>0</v>
      </c>
      <c r="I284" s="44">
        <f t="shared" si="61"/>
        <v>0</v>
      </c>
      <c r="J284" s="44">
        <f t="shared" si="62"/>
        <v>0</v>
      </c>
      <c r="K284" s="44">
        <f t="shared" ca="1" si="65"/>
        <v>-5.7986576837792897E-3</v>
      </c>
      <c r="L284" s="44">
        <f t="shared" ca="1" si="63"/>
        <v>3.3624430933652595E-5</v>
      </c>
      <c r="M284" s="44">
        <f t="shared" ca="1" si="55"/>
        <v>21593927961.016235</v>
      </c>
      <c r="N284" s="44">
        <f t="shared" ca="1" si="56"/>
        <v>11776286151.356758</v>
      </c>
      <c r="O284" s="44">
        <f t="shared" ca="1" si="57"/>
        <v>267858387.55987415</v>
      </c>
      <c r="P284" s="43">
        <f t="shared" ca="1" si="64"/>
        <v>5.7986576837792897E-3</v>
      </c>
    </row>
    <row r="285" spans="4:16">
      <c r="D285" s="91">
        <f t="shared" si="54"/>
        <v>0</v>
      </c>
      <c r="E285" s="91">
        <f t="shared" si="54"/>
        <v>0</v>
      </c>
      <c r="F285" s="44">
        <f t="shared" si="58"/>
        <v>0</v>
      </c>
      <c r="G285" s="44">
        <f t="shared" si="59"/>
        <v>0</v>
      </c>
      <c r="H285" s="44">
        <f t="shared" si="60"/>
        <v>0</v>
      </c>
      <c r="I285" s="44">
        <f t="shared" si="61"/>
        <v>0</v>
      </c>
      <c r="J285" s="44">
        <f t="shared" si="62"/>
        <v>0</v>
      </c>
      <c r="K285" s="44">
        <f t="shared" ca="1" si="65"/>
        <v>-5.7986576837792897E-3</v>
      </c>
      <c r="L285" s="44">
        <f t="shared" ca="1" si="63"/>
        <v>3.3624430933652595E-5</v>
      </c>
      <c r="M285" s="44">
        <f t="shared" ca="1" si="55"/>
        <v>21593927961.016235</v>
      </c>
      <c r="N285" s="44">
        <f t="shared" ca="1" si="56"/>
        <v>11776286151.356758</v>
      </c>
      <c r="O285" s="44">
        <f t="shared" ca="1" si="57"/>
        <v>267858387.55987415</v>
      </c>
      <c r="P285" s="43">
        <f t="shared" ca="1" si="64"/>
        <v>5.7986576837792897E-3</v>
      </c>
    </row>
    <row r="286" spans="4:16">
      <c r="D286" s="91">
        <f t="shared" si="54"/>
        <v>0</v>
      </c>
      <c r="E286" s="91">
        <f t="shared" si="54"/>
        <v>0</v>
      </c>
      <c r="F286" s="44">
        <f t="shared" si="58"/>
        <v>0</v>
      </c>
      <c r="G286" s="44">
        <f t="shared" si="59"/>
        <v>0</v>
      </c>
      <c r="H286" s="44">
        <f t="shared" si="60"/>
        <v>0</v>
      </c>
      <c r="I286" s="44">
        <f t="shared" si="61"/>
        <v>0</v>
      </c>
      <c r="J286" s="44">
        <f t="shared" si="62"/>
        <v>0</v>
      </c>
      <c r="K286" s="44">
        <f t="shared" ca="1" si="65"/>
        <v>-5.7986576837792897E-3</v>
      </c>
      <c r="L286" s="44">
        <f t="shared" ca="1" si="63"/>
        <v>3.3624430933652595E-5</v>
      </c>
      <c r="M286" s="44">
        <f t="shared" ca="1" si="55"/>
        <v>21593927961.016235</v>
      </c>
      <c r="N286" s="44">
        <f t="shared" ca="1" si="56"/>
        <v>11776286151.356758</v>
      </c>
      <c r="O286" s="44">
        <f t="shared" ca="1" si="57"/>
        <v>267858387.55987415</v>
      </c>
      <c r="P286" s="43">
        <f t="shared" ca="1" si="64"/>
        <v>5.7986576837792897E-3</v>
      </c>
    </row>
    <row r="287" spans="4:16">
      <c r="D287" s="91">
        <f t="shared" si="54"/>
        <v>0</v>
      </c>
      <c r="E287" s="91">
        <f t="shared" si="54"/>
        <v>0</v>
      </c>
      <c r="F287" s="44">
        <f t="shared" si="58"/>
        <v>0</v>
      </c>
      <c r="G287" s="44">
        <f t="shared" si="59"/>
        <v>0</v>
      </c>
      <c r="H287" s="44">
        <f t="shared" si="60"/>
        <v>0</v>
      </c>
      <c r="I287" s="44">
        <f t="shared" si="61"/>
        <v>0</v>
      </c>
      <c r="J287" s="44">
        <f t="shared" si="62"/>
        <v>0</v>
      </c>
      <c r="K287" s="44">
        <f t="shared" ca="1" si="65"/>
        <v>-5.7986576837792897E-3</v>
      </c>
      <c r="L287" s="44">
        <f t="shared" ca="1" si="63"/>
        <v>3.3624430933652595E-5</v>
      </c>
      <c r="M287" s="44">
        <f t="shared" ca="1" si="55"/>
        <v>21593927961.016235</v>
      </c>
      <c r="N287" s="44">
        <f t="shared" ca="1" si="56"/>
        <v>11776286151.356758</v>
      </c>
      <c r="O287" s="44">
        <f t="shared" ca="1" si="57"/>
        <v>267858387.55987415</v>
      </c>
      <c r="P287" s="43">
        <f t="shared" ca="1" si="64"/>
        <v>5.7986576837792897E-3</v>
      </c>
    </row>
    <row r="288" spans="4:16">
      <c r="D288" s="91">
        <f t="shared" si="54"/>
        <v>0</v>
      </c>
      <c r="E288" s="91">
        <f t="shared" si="54"/>
        <v>0</v>
      </c>
      <c r="F288" s="44">
        <f t="shared" si="58"/>
        <v>0</v>
      </c>
      <c r="G288" s="44">
        <f t="shared" si="59"/>
        <v>0</v>
      </c>
      <c r="H288" s="44">
        <f t="shared" si="60"/>
        <v>0</v>
      </c>
      <c r="I288" s="44">
        <f t="shared" si="61"/>
        <v>0</v>
      </c>
      <c r="J288" s="44">
        <f t="shared" si="62"/>
        <v>0</v>
      </c>
      <c r="K288" s="44">
        <f t="shared" ca="1" si="65"/>
        <v>-5.7986576837792897E-3</v>
      </c>
      <c r="L288" s="44">
        <f t="shared" ca="1" si="63"/>
        <v>3.3624430933652595E-5</v>
      </c>
      <c r="M288" s="44">
        <f t="shared" ca="1" si="55"/>
        <v>21593927961.016235</v>
      </c>
      <c r="N288" s="44">
        <f t="shared" ca="1" si="56"/>
        <v>11776286151.356758</v>
      </c>
      <c r="O288" s="44">
        <f t="shared" ca="1" si="57"/>
        <v>267858387.55987415</v>
      </c>
      <c r="P288" s="43">
        <f t="shared" ca="1" si="64"/>
        <v>5.7986576837792897E-3</v>
      </c>
    </row>
    <row r="289" spans="4:16">
      <c r="D289" s="91">
        <f t="shared" si="54"/>
        <v>0</v>
      </c>
      <c r="E289" s="91">
        <f t="shared" si="54"/>
        <v>0</v>
      </c>
      <c r="F289" s="44">
        <f t="shared" si="58"/>
        <v>0</v>
      </c>
      <c r="G289" s="44">
        <f t="shared" si="59"/>
        <v>0</v>
      </c>
      <c r="H289" s="44">
        <f t="shared" si="60"/>
        <v>0</v>
      </c>
      <c r="I289" s="44">
        <f t="shared" si="61"/>
        <v>0</v>
      </c>
      <c r="J289" s="44">
        <f t="shared" si="62"/>
        <v>0</v>
      </c>
      <c r="K289" s="44">
        <f t="shared" ca="1" si="65"/>
        <v>-5.7986576837792897E-3</v>
      </c>
      <c r="L289" s="44">
        <f t="shared" ca="1" si="63"/>
        <v>3.3624430933652595E-5</v>
      </c>
      <c r="M289" s="44">
        <f t="shared" ca="1" si="55"/>
        <v>21593927961.016235</v>
      </c>
      <c r="N289" s="44">
        <f t="shared" ca="1" si="56"/>
        <v>11776286151.356758</v>
      </c>
      <c r="O289" s="44">
        <f t="shared" ca="1" si="57"/>
        <v>267858387.55987415</v>
      </c>
      <c r="P289" s="43">
        <f t="shared" ca="1" si="64"/>
        <v>5.7986576837792897E-3</v>
      </c>
    </row>
    <row r="290" spans="4:16">
      <c r="D290" s="91">
        <f t="shared" si="54"/>
        <v>0</v>
      </c>
      <c r="E290" s="91">
        <f t="shared" si="54"/>
        <v>0</v>
      </c>
      <c r="F290" s="44">
        <f t="shared" si="58"/>
        <v>0</v>
      </c>
      <c r="G290" s="44">
        <f t="shared" si="59"/>
        <v>0</v>
      </c>
      <c r="H290" s="44">
        <f t="shared" si="60"/>
        <v>0</v>
      </c>
      <c r="I290" s="44">
        <f t="shared" si="61"/>
        <v>0</v>
      </c>
      <c r="J290" s="44">
        <f t="shared" si="62"/>
        <v>0</v>
      </c>
      <c r="K290" s="44">
        <f t="shared" ca="1" si="65"/>
        <v>-5.7986576837792897E-3</v>
      </c>
      <c r="L290" s="44">
        <f t="shared" ca="1" si="63"/>
        <v>3.3624430933652595E-5</v>
      </c>
      <c r="M290" s="44">
        <f t="shared" ca="1" si="55"/>
        <v>21593927961.016235</v>
      </c>
      <c r="N290" s="44">
        <f t="shared" ca="1" si="56"/>
        <v>11776286151.356758</v>
      </c>
      <c r="O290" s="44">
        <f t="shared" ca="1" si="57"/>
        <v>267858387.55987415</v>
      </c>
      <c r="P290" s="43">
        <f t="shared" ca="1" si="64"/>
        <v>5.7986576837792897E-3</v>
      </c>
    </row>
    <row r="291" spans="4:16">
      <c r="D291" s="91">
        <f t="shared" si="54"/>
        <v>0</v>
      </c>
      <c r="E291" s="91">
        <f t="shared" si="54"/>
        <v>0</v>
      </c>
      <c r="F291" s="44">
        <f t="shared" si="58"/>
        <v>0</v>
      </c>
      <c r="G291" s="44">
        <f t="shared" si="59"/>
        <v>0</v>
      </c>
      <c r="H291" s="44">
        <f t="shared" si="60"/>
        <v>0</v>
      </c>
      <c r="I291" s="44">
        <f t="shared" si="61"/>
        <v>0</v>
      </c>
      <c r="J291" s="44">
        <f t="shared" si="62"/>
        <v>0</v>
      </c>
      <c r="K291" s="44">
        <f t="shared" ca="1" si="65"/>
        <v>-5.7986576837792897E-3</v>
      </c>
      <c r="L291" s="44">
        <f t="shared" ca="1" si="63"/>
        <v>3.3624430933652595E-5</v>
      </c>
      <c r="M291" s="44">
        <f t="shared" ca="1" si="55"/>
        <v>21593927961.016235</v>
      </c>
      <c r="N291" s="44">
        <f t="shared" ca="1" si="56"/>
        <v>11776286151.356758</v>
      </c>
      <c r="O291" s="44">
        <f t="shared" ca="1" si="57"/>
        <v>267858387.55987415</v>
      </c>
      <c r="P291" s="43">
        <f t="shared" ca="1" si="64"/>
        <v>5.7986576837792897E-3</v>
      </c>
    </row>
    <row r="292" spans="4:16">
      <c r="D292" s="91">
        <f t="shared" si="54"/>
        <v>0</v>
      </c>
      <c r="E292" s="91">
        <f t="shared" si="54"/>
        <v>0</v>
      </c>
      <c r="F292" s="44">
        <f t="shared" si="58"/>
        <v>0</v>
      </c>
      <c r="G292" s="44">
        <f t="shared" si="59"/>
        <v>0</v>
      </c>
      <c r="H292" s="44">
        <f t="shared" si="60"/>
        <v>0</v>
      </c>
      <c r="I292" s="44">
        <f t="shared" si="61"/>
        <v>0</v>
      </c>
      <c r="J292" s="44">
        <f t="shared" si="62"/>
        <v>0</v>
      </c>
      <c r="K292" s="44">
        <f t="shared" ca="1" si="65"/>
        <v>-5.7986576837792897E-3</v>
      </c>
      <c r="L292" s="44">
        <f t="shared" ca="1" si="63"/>
        <v>3.3624430933652595E-5</v>
      </c>
      <c r="M292" s="44">
        <f t="shared" ca="1" si="55"/>
        <v>21593927961.016235</v>
      </c>
      <c r="N292" s="44">
        <f t="shared" ca="1" si="56"/>
        <v>11776286151.356758</v>
      </c>
      <c r="O292" s="44">
        <f t="shared" ca="1" si="57"/>
        <v>267858387.55987415</v>
      </c>
      <c r="P292" s="43">
        <f t="shared" ca="1" si="64"/>
        <v>5.7986576837792897E-3</v>
      </c>
    </row>
    <row r="293" spans="4:16">
      <c r="D293" s="91">
        <f t="shared" si="54"/>
        <v>0</v>
      </c>
      <c r="E293" s="91">
        <f t="shared" si="54"/>
        <v>0</v>
      </c>
      <c r="F293" s="44">
        <f t="shared" si="58"/>
        <v>0</v>
      </c>
      <c r="G293" s="44">
        <f t="shared" si="59"/>
        <v>0</v>
      </c>
      <c r="H293" s="44">
        <f t="shared" si="60"/>
        <v>0</v>
      </c>
      <c r="I293" s="44">
        <f t="shared" si="61"/>
        <v>0</v>
      </c>
      <c r="J293" s="44">
        <f t="shared" si="62"/>
        <v>0</v>
      </c>
      <c r="K293" s="44">
        <f t="shared" ca="1" si="65"/>
        <v>-5.7986576837792897E-3</v>
      </c>
      <c r="L293" s="44">
        <f t="shared" ca="1" si="63"/>
        <v>3.3624430933652595E-5</v>
      </c>
      <c r="M293" s="44">
        <f t="shared" ca="1" si="55"/>
        <v>21593927961.016235</v>
      </c>
      <c r="N293" s="44">
        <f t="shared" ca="1" si="56"/>
        <v>11776286151.356758</v>
      </c>
      <c r="O293" s="44">
        <f t="shared" ca="1" si="57"/>
        <v>267858387.55987415</v>
      </c>
      <c r="P293" s="43">
        <f t="shared" ca="1" si="64"/>
        <v>5.7986576837792897E-3</v>
      </c>
    </row>
    <row r="294" spans="4:16">
      <c r="D294" s="91">
        <f t="shared" si="54"/>
        <v>0</v>
      </c>
      <c r="E294" s="91">
        <f t="shared" si="54"/>
        <v>0</v>
      </c>
      <c r="F294" s="44">
        <f t="shared" si="58"/>
        <v>0</v>
      </c>
      <c r="G294" s="44">
        <f t="shared" si="59"/>
        <v>0</v>
      </c>
      <c r="H294" s="44">
        <f t="shared" si="60"/>
        <v>0</v>
      </c>
      <c r="I294" s="44">
        <f t="shared" si="61"/>
        <v>0</v>
      </c>
      <c r="J294" s="44">
        <f t="shared" si="62"/>
        <v>0</v>
      </c>
      <c r="K294" s="44">
        <f t="shared" ca="1" si="65"/>
        <v>-5.7986576837792897E-3</v>
      </c>
      <c r="L294" s="44">
        <f t="shared" ca="1" si="63"/>
        <v>3.3624430933652595E-5</v>
      </c>
      <c r="M294" s="44">
        <f t="shared" ca="1" si="55"/>
        <v>21593927961.016235</v>
      </c>
      <c r="N294" s="44">
        <f t="shared" ca="1" si="56"/>
        <v>11776286151.356758</v>
      </c>
      <c r="O294" s="44">
        <f t="shared" ca="1" si="57"/>
        <v>267858387.55987415</v>
      </c>
      <c r="P294" s="43">
        <f t="shared" ca="1" si="64"/>
        <v>5.7986576837792897E-3</v>
      </c>
    </row>
    <row r="295" spans="4:16">
      <c r="D295" s="91">
        <f t="shared" si="54"/>
        <v>0</v>
      </c>
      <c r="E295" s="91">
        <f t="shared" si="54"/>
        <v>0</v>
      </c>
      <c r="F295" s="44">
        <f t="shared" si="58"/>
        <v>0</v>
      </c>
      <c r="G295" s="44">
        <f t="shared" si="59"/>
        <v>0</v>
      </c>
      <c r="H295" s="44">
        <f t="shared" si="60"/>
        <v>0</v>
      </c>
      <c r="I295" s="44">
        <f t="shared" si="61"/>
        <v>0</v>
      </c>
      <c r="J295" s="44">
        <f t="shared" si="62"/>
        <v>0</v>
      </c>
      <c r="K295" s="44">
        <f t="shared" ca="1" si="65"/>
        <v>-5.7986576837792897E-3</v>
      </c>
      <c r="L295" s="44">
        <f t="shared" ca="1" si="63"/>
        <v>3.3624430933652595E-5</v>
      </c>
      <c r="M295" s="44">
        <f t="shared" ca="1" si="55"/>
        <v>21593927961.016235</v>
      </c>
      <c r="N295" s="44">
        <f t="shared" ca="1" si="56"/>
        <v>11776286151.356758</v>
      </c>
      <c r="O295" s="44">
        <f t="shared" ca="1" si="57"/>
        <v>267858387.55987415</v>
      </c>
      <c r="P295" s="43">
        <f t="shared" ca="1" si="64"/>
        <v>5.7986576837792897E-3</v>
      </c>
    </row>
    <row r="296" spans="4:16">
      <c r="D296" s="91">
        <f t="shared" si="54"/>
        <v>0</v>
      </c>
      <c r="E296" s="91">
        <f t="shared" si="54"/>
        <v>0</v>
      </c>
      <c r="F296" s="44">
        <f t="shared" si="58"/>
        <v>0</v>
      </c>
      <c r="G296" s="44">
        <f t="shared" si="59"/>
        <v>0</v>
      </c>
      <c r="H296" s="44">
        <f t="shared" si="60"/>
        <v>0</v>
      </c>
      <c r="I296" s="44">
        <f t="shared" si="61"/>
        <v>0</v>
      </c>
      <c r="J296" s="44">
        <f t="shared" si="62"/>
        <v>0</v>
      </c>
      <c r="K296" s="44">
        <f t="shared" ca="1" si="65"/>
        <v>-5.7986576837792897E-3</v>
      </c>
      <c r="L296" s="44">
        <f t="shared" ca="1" si="63"/>
        <v>3.3624430933652595E-5</v>
      </c>
      <c r="M296" s="44">
        <f t="shared" ca="1" si="55"/>
        <v>21593927961.016235</v>
      </c>
      <c r="N296" s="44">
        <f t="shared" ca="1" si="56"/>
        <v>11776286151.356758</v>
      </c>
      <c r="O296" s="44">
        <f t="shared" ca="1" si="57"/>
        <v>267858387.55987415</v>
      </c>
      <c r="P296" s="43">
        <f t="shared" ca="1" si="64"/>
        <v>5.7986576837792897E-3</v>
      </c>
    </row>
    <row r="297" spans="4:16">
      <c r="D297" s="91">
        <f t="shared" si="54"/>
        <v>0</v>
      </c>
      <c r="E297" s="91">
        <f t="shared" si="54"/>
        <v>0</v>
      </c>
      <c r="F297" s="44">
        <f t="shared" si="58"/>
        <v>0</v>
      </c>
      <c r="G297" s="44">
        <f t="shared" si="59"/>
        <v>0</v>
      </c>
      <c r="H297" s="44">
        <f t="shared" si="60"/>
        <v>0</v>
      </c>
      <c r="I297" s="44">
        <f t="shared" si="61"/>
        <v>0</v>
      </c>
      <c r="J297" s="44">
        <f t="shared" si="62"/>
        <v>0</v>
      </c>
      <c r="K297" s="44">
        <f t="shared" ca="1" si="65"/>
        <v>-5.7986576837792897E-3</v>
      </c>
      <c r="L297" s="44">
        <f t="shared" ca="1" si="63"/>
        <v>3.3624430933652595E-5</v>
      </c>
      <c r="M297" s="44">
        <f t="shared" ca="1" si="55"/>
        <v>21593927961.016235</v>
      </c>
      <c r="N297" s="44">
        <f t="shared" ca="1" si="56"/>
        <v>11776286151.356758</v>
      </c>
      <c r="O297" s="44">
        <f t="shared" ca="1" si="57"/>
        <v>267858387.55987415</v>
      </c>
      <c r="P297" s="43">
        <f t="shared" ca="1" si="64"/>
        <v>5.7986576837792897E-3</v>
      </c>
    </row>
    <row r="298" spans="4:16">
      <c r="D298" s="91">
        <f t="shared" si="54"/>
        <v>0</v>
      </c>
      <c r="E298" s="91">
        <f t="shared" si="54"/>
        <v>0</v>
      </c>
      <c r="F298" s="44">
        <f t="shared" si="58"/>
        <v>0</v>
      </c>
      <c r="G298" s="44">
        <f t="shared" si="59"/>
        <v>0</v>
      </c>
      <c r="H298" s="44">
        <f t="shared" si="60"/>
        <v>0</v>
      </c>
      <c r="I298" s="44">
        <f t="shared" si="61"/>
        <v>0</v>
      </c>
      <c r="J298" s="44">
        <f t="shared" si="62"/>
        <v>0</v>
      </c>
      <c r="K298" s="44">
        <f t="shared" ca="1" si="65"/>
        <v>-5.7986576837792897E-3</v>
      </c>
      <c r="L298" s="44">
        <f t="shared" ca="1" si="63"/>
        <v>3.3624430933652595E-5</v>
      </c>
      <c r="M298" s="44">
        <f t="shared" ca="1" si="55"/>
        <v>21593927961.016235</v>
      </c>
      <c r="N298" s="44">
        <f t="shared" ca="1" si="56"/>
        <v>11776286151.356758</v>
      </c>
      <c r="O298" s="44">
        <f t="shared" ca="1" si="57"/>
        <v>267858387.55987415</v>
      </c>
      <c r="P298" s="43">
        <f t="shared" ca="1" si="64"/>
        <v>5.7986576837792897E-3</v>
      </c>
    </row>
    <row r="299" spans="4:16">
      <c r="D299" s="91">
        <f t="shared" si="54"/>
        <v>0</v>
      </c>
      <c r="E299" s="91">
        <f t="shared" si="54"/>
        <v>0</v>
      </c>
      <c r="F299" s="44">
        <f t="shared" si="58"/>
        <v>0</v>
      </c>
      <c r="G299" s="44">
        <f t="shared" si="59"/>
        <v>0</v>
      </c>
      <c r="H299" s="44">
        <f t="shared" si="60"/>
        <v>0</v>
      </c>
      <c r="I299" s="44">
        <f t="shared" si="61"/>
        <v>0</v>
      </c>
      <c r="J299" s="44">
        <f t="shared" si="62"/>
        <v>0</v>
      </c>
      <c r="K299" s="44">
        <f t="shared" ca="1" si="65"/>
        <v>-5.7986576837792897E-3</v>
      </c>
      <c r="L299" s="44">
        <f t="shared" ca="1" si="63"/>
        <v>3.3624430933652595E-5</v>
      </c>
      <c r="M299" s="44">
        <f t="shared" ca="1" si="55"/>
        <v>21593927961.016235</v>
      </c>
      <c r="N299" s="44">
        <f t="shared" ca="1" si="56"/>
        <v>11776286151.356758</v>
      </c>
      <c r="O299" s="44">
        <f t="shared" ca="1" si="57"/>
        <v>267858387.55987415</v>
      </c>
      <c r="P299" s="43">
        <f t="shared" ca="1" si="64"/>
        <v>5.7986576837792897E-3</v>
      </c>
    </row>
    <row r="300" spans="4:16">
      <c r="D300" s="91">
        <f t="shared" si="54"/>
        <v>0</v>
      </c>
      <c r="E300" s="91">
        <f t="shared" si="54"/>
        <v>0</v>
      </c>
      <c r="F300" s="44">
        <f t="shared" si="58"/>
        <v>0</v>
      </c>
      <c r="G300" s="44">
        <f t="shared" si="59"/>
        <v>0</v>
      </c>
      <c r="H300" s="44">
        <f t="shared" si="60"/>
        <v>0</v>
      </c>
      <c r="I300" s="44">
        <f t="shared" si="61"/>
        <v>0</v>
      </c>
      <c r="J300" s="44">
        <f t="shared" si="62"/>
        <v>0</v>
      </c>
      <c r="K300" s="44">
        <f t="shared" ca="1" si="65"/>
        <v>-5.7986576837792897E-3</v>
      </c>
      <c r="L300" s="44">
        <f t="shared" ca="1" si="63"/>
        <v>3.3624430933652595E-5</v>
      </c>
      <c r="M300" s="44">
        <f t="shared" ca="1" si="55"/>
        <v>21593927961.016235</v>
      </c>
      <c r="N300" s="44">
        <f t="shared" ca="1" si="56"/>
        <v>11776286151.356758</v>
      </c>
      <c r="O300" s="44">
        <f t="shared" ca="1" si="57"/>
        <v>267858387.55987415</v>
      </c>
      <c r="P300" s="43">
        <f t="shared" ca="1" si="64"/>
        <v>5.7986576837792897E-3</v>
      </c>
    </row>
    <row r="301" spans="4:16">
      <c r="D301" s="91">
        <f t="shared" si="54"/>
        <v>0</v>
      </c>
      <c r="E301" s="91">
        <f t="shared" si="54"/>
        <v>0</v>
      </c>
      <c r="F301" s="44">
        <f t="shared" si="58"/>
        <v>0</v>
      </c>
      <c r="G301" s="44">
        <f t="shared" si="59"/>
        <v>0</v>
      </c>
      <c r="H301" s="44">
        <f t="shared" si="60"/>
        <v>0</v>
      </c>
      <c r="I301" s="44">
        <f t="shared" si="61"/>
        <v>0</v>
      </c>
      <c r="J301" s="44">
        <f t="shared" si="62"/>
        <v>0</v>
      </c>
      <c r="K301" s="44">
        <f t="shared" ca="1" si="65"/>
        <v>-5.7986576837792897E-3</v>
      </c>
      <c r="L301" s="44">
        <f t="shared" ca="1" si="63"/>
        <v>3.3624430933652595E-5</v>
      </c>
      <c r="M301" s="44">
        <f t="shared" ca="1" si="55"/>
        <v>21593927961.016235</v>
      </c>
      <c r="N301" s="44">
        <f t="shared" ca="1" si="56"/>
        <v>11776286151.356758</v>
      </c>
      <c r="O301" s="44">
        <f t="shared" ca="1" si="57"/>
        <v>267858387.55987415</v>
      </c>
      <c r="P301" s="43">
        <f t="shared" ca="1" si="64"/>
        <v>5.7986576837792897E-3</v>
      </c>
    </row>
    <row r="302" spans="4:16">
      <c r="D302" s="91">
        <f t="shared" si="54"/>
        <v>0</v>
      </c>
      <c r="E302" s="91">
        <f t="shared" si="54"/>
        <v>0</v>
      </c>
      <c r="F302" s="44">
        <f t="shared" si="58"/>
        <v>0</v>
      </c>
      <c r="G302" s="44">
        <f t="shared" si="59"/>
        <v>0</v>
      </c>
      <c r="H302" s="44">
        <f t="shared" si="60"/>
        <v>0</v>
      </c>
      <c r="I302" s="44">
        <f t="shared" si="61"/>
        <v>0</v>
      </c>
      <c r="J302" s="44">
        <f t="shared" si="62"/>
        <v>0</v>
      </c>
      <c r="K302" s="44">
        <f t="shared" ca="1" si="65"/>
        <v>-5.7986576837792897E-3</v>
      </c>
      <c r="L302" s="44">
        <f t="shared" ca="1" si="63"/>
        <v>3.3624430933652595E-5</v>
      </c>
      <c r="M302" s="44">
        <f t="shared" ca="1" si="55"/>
        <v>21593927961.016235</v>
      </c>
      <c r="N302" s="44">
        <f t="shared" ca="1" si="56"/>
        <v>11776286151.356758</v>
      </c>
      <c r="O302" s="44">
        <f t="shared" ca="1" si="57"/>
        <v>267858387.55987415</v>
      </c>
      <c r="P302" s="43">
        <f t="shared" ca="1" si="64"/>
        <v>5.7986576837792897E-3</v>
      </c>
    </row>
    <row r="303" spans="4:16">
      <c r="D303" s="91">
        <f t="shared" si="54"/>
        <v>0</v>
      </c>
      <c r="E303" s="91">
        <f t="shared" si="54"/>
        <v>0</v>
      </c>
      <c r="F303" s="44">
        <f t="shared" si="58"/>
        <v>0</v>
      </c>
      <c r="G303" s="44">
        <f t="shared" si="59"/>
        <v>0</v>
      </c>
      <c r="H303" s="44">
        <f t="shared" si="60"/>
        <v>0</v>
      </c>
      <c r="I303" s="44">
        <f t="shared" si="61"/>
        <v>0</v>
      </c>
      <c r="J303" s="44">
        <f t="shared" si="62"/>
        <v>0</v>
      </c>
      <c r="K303" s="44">
        <f t="shared" ca="1" si="65"/>
        <v>-5.7986576837792897E-3</v>
      </c>
      <c r="L303" s="44">
        <f t="shared" ca="1" si="63"/>
        <v>3.3624430933652595E-5</v>
      </c>
      <c r="M303" s="44">
        <f t="shared" ca="1" si="55"/>
        <v>21593927961.016235</v>
      </c>
      <c r="N303" s="44">
        <f t="shared" ca="1" si="56"/>
        <v>11776286151.356758</v>
      </c>
      <c r="O303" s="44">
        <f t="shared" ca="1" si="57"/>
        <v>267858387.55987415</v>
      </c>
      <c r="P303" s="43">
        <f t="shared" ca="1" si="64"/>
        <v>5.7986576837792897E-3</v>
      </c>
    </row>
    <row r="304" spans="4:16">
      <c r="D304" s="91">
        <f t="shared" si="54"/>
        <v>0</v>
      </c>
      <c r="E304" s="91">
        <f t="shared" si="54"/>
        <v>0</v>
      </c>
      <c r="F304" s="44">
        <f t="shared" si="58"/>
        <v>0</v>
      </c>
      <c r="G304" s="44">
        <f t="shared" si="59"/>
        <v>0</v>
      </c>
      <c r="H304" s="44">
        <f t="shared" si="60"/>
        <v>0</v>
      </c>
      <c r="I304" s="44">
        <f t="shared" si="61"/>
        <v>0</v>
      </c>
      <c r="J304" s="44">
        <f t="shared" si="62"/>
        <v>0</v>
      </c>
      <c r="K304" s="44">
        <f t="shared" ca="1" si="65"/>
        <v>-5.7986576837792897E-3</v>
      </c>
      <c r="L304" s="44">
        <f t="shared" ca="1" si="63"/>
        <v>3.3624430933652595E-5</v>
      </c>
      <c r="M304" s="44">
        <f t="shared" ca="1" si="55"/>
        <v>21593927961.016235</v>
      </c>
      <c r="N304" s="44">
        <f t="shared" ca="1" si="56"/>
        <v>11776286151.356758</v>
      </c>
      <c r="O304" s="44">
        <f t="shared" ca="1" si="57"/>
        <v>267858387.55987415</v>
      </c>
      <c r="P304" s="43">
        <f t="shared" ca="1" si="64"/>
        <v>5.7986576837792897E-3</v>
      </c>
    </row>
    <row r="305" spans="4:16">
      <c r="D305" s="91">
        <f t="shared" si="54"/>
        <v>0</v>
      </c>
      <c r="E305" s="91">
        <f t="shared" si="54"/>
        <v>0</v>
      </c>
      <c r="F305" s="44">
        <f t="shared" si="58"/>
        <v>0</v>
      </c>
      <c r="G305" s="44">
        <f t="shared" si="59"/>
        <v>0</v>
      </c>
      <c r="H305" s="44">
        <f t="shared" si="60"/>
        <v>0</v>
      </c>
      <c r="I305" s="44">
        <f t="shared" si="61"/>
        <v>0</v>
      </c>
      <c r="J305" s="44">
        <f t="shared" si="62"/>
        <v>0</v>
      </c>
      <c r="K305" s="44">
        <f t="shared" ca="1" si="65"/>
        <v>-5.7986576837792897E-3</v>
      </c>
      <c r="L305" s="44">
        <f t="shared" ca="1" si="63"/>
        <v>3.3624430933652595E-5</v>
      </c>
      <c r="M305" s="44">
        <f t="shared" ca="1" si="55"/>
        <v>21593927961.016235</v>
      </c>
      <c r="N305" s="44">
        <f t="shared" ca="1" si="56"/>
        <v>11776286151.356758</v>
      </c>
      <c r="O305" s="44">
        <f t="shared" ca="1" si="57"/>
        <v>267858387.55987415</v>
      </c>
      <c r="P305" s="43">
        <f t="shared" ca="1" si="64"/>
        <v>5.7986576837792897E-3</v>
      </c>
    </row>
    <row r="306" spans="4:16">
      <c r="D306" s="91">
        <f t="shared" si="54"/>
        <v>0</v>
      </c>
      <c r="E306" s="91">
        <f t="shared" si="54"/>
        <v>0</v>
      </c>
      <c r="F306" s="44">
        <f t="shared" si="58"/>
        <v>0</v>
      </c>
      <c r="G306" s="44">
        <f t="shared" si="59"/>
        <v>0</v>
      </c>
      <c r="H306" s="44">
        <f t="shared" si="60"/>
        <v>0</v>
      </c>
      <c r="I306" s="44">
        <f t="shared" si="61"/>
        <v>0</v>
      </c>
      <c r="J306" s="44">
        <f t="shared" si="62"/>
        <v>0</v>
      </c>
      <c r="K306" s="44">
        <f t="shared" ca="1" si="65"/>
        <v>-5.7986576837792897E-3</v>
      </c>
      <c r="L306" s="44">
        <f t="shared" ca="1" si="63"/>
        <v>3.3624430933652595E-5</v>
      </c>
      <c r="M306" s="44">
        <f t="shared" ca="1" si="55"/>
        <v>21593927961.016235</v>
      </c>
      <c r="N306" s="44">
        <f t="shared" ca="1" si="56"/>
        <v>11776286151.356758</v>
      </c>
      <c r="O306" s="44">
        <f t="shared" ca="1" si="57"/>
        <v>267858387.55987415</v>
      </c>
      <c r="P306" s="43">
        <f t="shared" ca="1" si="64"/>
        <v>5.7986576837792897E-3</v>
      </c>
    </row>
    <row r="307" spans="4:16">
      <c r="D307" s="91">
        <f t="shared" si="54"/>
        <v>0</v>
      </c>
      <c r="E307" s="91">
        <f t="shared" si="54"/>
        <v>0</v>
      </c>
      <c r="F307" s="44">
        <f t="shared" si="58"/>
        <v>0</v>
      </c>
      <c r="G307" s="44">
        <f t="shared" si="59"/>
        <v>0</v>
      </c>
      <c r="H307" s="44">
        <f t="shared" si="60"/>
        <v>0</v>
      </c>
      <c r="I307" s="44">
        <f t="shared" si="61"/>
        <v>0</v>
      </c>
      <c r="J307" s="44">
        <f t="shared" si="62"/>
        <v>0</v>
      </c>
      <c r="K307" s="44">
        <f t="shared" ca="1" si="65"/>
        <v>-5.7986576837792897E-3</v>
      </c>
      <c r="L307" s="44">
        <f t="shared" ca="1" si="63"/>
        <v>3.3624430933652595E-5</v>
      </c>
      <c r="M307" s="44">
        <f t="shared" ca="1" si="55"/>
        <v>21593927961.016235</v>
      </c>
      <c r="N307" s="44">
        <f t="shared" ca="1" si="56"/>
        <v>11776286151.356758</v>
      </c>
      <c r="O307" s="44">
        <f t="shared" ca="1" si="57"/>
        <v>267858387.55987415</v>
      </c>
      <c r="P307" s="43">
        <f t="shared" ca="1" si="64"/>
        <v>5.7986576837792897E-3</v>
      </c>
    </row>
    <row r="308" spans="4:16">
      <c r="D308" s="91">
        <f t="shared" si="54"/>
        <v>0</v>
      </c>
      <c r="E308" s="91">
        <f t="shared" si="54"/>
        <v>0</v>
      </c>
      <c r="F308" s="44">
        <f t="shared" si="58"/>
        <v>0</v>
      </c>
      <c r="G308" s="44">
        <f t="shared" si="59"/>
        <v>0</v>
      </c>
      <c r="H308" s="44">
        <f t="shared" si="60"/>
        <v>0</v>
      </c>
      <c r="I308" s="44">
        <f t="shared" si="61"/>
        <v>0</v>
      </c>
      <c r="J308" s="44">
        <f t="shared" si="62"/>
        <v>0</v>
      </c>
      <c r="K308" s="44">
        <f t="shared" ca="1" si="65"/>
        <v>-5.7986576837792897E-3</v>
      </c>
      <c r="L308" s="44">
        <f t="shared" ca="1" si="63"/>
        <v>3.3624430933652595E-5</v>
      </c>
      <c r="M308" s="44">
        <f t="shared" ca="1" si="55"/>
        <v>21593927961.016235</v>
      </c>
      <c r="N308" s="44">
        <f t="shared" ca="1" si="56"/>
        <v>11776286151.356758</v>
      </c>
      <c r="O308" s="44">
        <f t="shared" ca="1" si="57"/>
        <v>267858387.55987415</v>
      </c>
      <c r="P308" s="43">
        <f t="shared" ca="1" si="64"/>
        <v>5.7986576837792897E-3</v>
      </c>
    </row>
    <row r="309" spans="4:16">
      <c r="D309" s="91">
        <f t="shared" si="54"/>
        <v>0</v>
      </c>
      <c r="E309" s="91">
        <f t="shared" si="54"/>
        <v>0</v>
      </c>
      <c r="F309" s="44">
        <f t="shared" si="58"/>
        <v>0</v>
      </c>
      <c r="G309" s="44">
        <f t="shared" si="59"/>
        <v>0</v>
      </c>
      <c r="H309" s="44">
        <f t="shared" si="60"/>
        <v>0</v>
      </c>
      <c r="I309" s="44">
        <f t="shared" si="61"/>
        <v>0</v>
      </c>
      <c r="J309" s="44">
        <f t="shared" si="62"/>
        <v>0</v>
      </c>
      <c r="K309" s="44">
        <f t="shared" ca="1" si="65"/>
        <v>-5.7986576837792897E-3</v>
      </c>
      <c r="L309" s="44">
        <f t="shared" ca="1" si="63"/>
        <v>3.3624430933652595E-5</v>
      </c>
      <c r="M309" s="44">
        <f t="shared" ca="1" si="55"/>
        <v>21593927961.016235</v>
      </c>
      <c r="N309" s="44">
        <f t="shared" ca="1" si="56"/>
        <v>11776286151.356758</v>
      </c>
      <c r="O309" s="44">
        <f t="shared" ca="1" si="57"/>
        <v>267858387.55987415</v>
      </c>
      <c r="P309" s="43">
        <f t="shared" ca="1" si="64"/>
        <v>5.7986576837792897E-3</v>
      </c>
    </row>
    <row r="310" spans="4:16">
      <c r="D310" s="91">
        <f t="shared" si="54"/>
        <v>0</v>
      </c>
      <c r="E310" s="91">
        <f t="shared" si="54"/>
        <v>0</v>
      </c>
      <c r="F310" s="44">
        <f t="shared" si="58"/>
        <v>0</v>
      </c>
      <c r="G310" s="44">
        <f t="shared" si="59"/>
        <v>0</v>
      </c>
      <c r="H310" s="44">
        <f t="shared" si="60"/>
        <v>0</v>
      </c>
      <c r="I310" s="44">
        <f t="shared" si="61"/>
        <v>0</v>
      </c>
      <c r="J310" s="44">
        <f t="shared" si="62"/>
        <v>0</v>
      </c>
      <c r="K310" s="44">
        <f t="shared" ca="1" si="65"/>
        <v>-5.7986576837792897E-3</v>
      </c>
      <c r="L310" s="44">
        <f t="shared" ca="1" si="63"/>
        <v>3.3624430933652595E-5</v>
      </c>
      <c r="M310" s="44">
        <f t="shared" ca="1" si="55"/>
        <v>21593927961.016235</v>
      </c>
      <c r="N310" s="44">
        <f t="shared" ca="1" si="56"/>
        <v>11776286151.356758</v>
      </c>
      <c r="O310" s="44">
        <f t="shared" ca="1" si="57"/>
        <v>267858387.55987415</v>
      </c>
      <c r="P310" s="43">
        <f t="shared" ca="1" si="64"/>
        <v>5.7986576837792897E-3</v>
      </c>
    </row>
    <row r="311" spans="4:16">
      <c r="D311" s="91">
        <f t="shared" si="54"/>
        <v>0</v>
      </c>
      <c r="E311" s="91">
        <f t="shared" si="54"/>
        <v>0</v>
      </c>
      <c r="F311" s="44">
        <f t="shared" si="58"/>
        <v>0</v>
      </c>
      <c r="G311" s="44">
        <f t="shared" si="59"/>
        <v>0</v>
      </c>
      <c r="H311" s="44">
        <f t="shared" si="60"/>
        <v>0</v>
      </c>
      <c r="I311" s="44">
        <f t="shared" si="61"/>
        <v>0</v>
      </c>
      <c r="J311" s="44">
        <f t="shared" si="62"/>
        <v>0</v>
      </c>
      <c r="K311" s="44">
        <f t="shared" ca="1" si="65"/>
        <v>-5.7986576837792897E-3</v>
      </c>
      <c r="L311" s="44">
        <f t="shared" ca="1" si="63"/>
        <v>3.3624430933652595E-5</v>
      </c>
      <c r="M311" s="44">
        <f t="shared" ca="1" si="55"/>
        <v>21593927961.016235</v>
      </c>
      <c r="N311" s="44">
        <f t="shared" ca="1" si="56"/>
        <v>11776286151.356758</v>
      </c>
      <c r="O311" s="44">
        <f t="shared" ca="1" si="57"/>
        <v>267858387.55987415</v>
      </c>
      <c r="P311" s="43">
        <f t="shared" ca="1" si="64"/>
        <v>5.7986576837792897E-3</v>
      </c>
    </row>
    <row r="312" spans="4:16">
      <c r="D312" s="91">
        <f t="shared" si="54"/>
        <v>0</v>
      </c>
      <c r="E312" s="91">
        <f t="shared" si="54"/>
        <v>0</v>
      </c>
      <c r="F312" s="44">
        <f t="shared" si="58"/>
        <v>0</v>
      </c>
      <c r="G312" s="44">
        <f t="shared" si="59"/>
        <v>0</v>
      </c>
      <c r="H312" s="44">
        <f t="shared" si="60"/>
        <v>0</v>
      </c>
      <c r="I312" s="44">
        <f t="shared" si="61"/>
        <v>0</v>
      </c>
      <c r="J312" s="44">
        <f t="shared" si="62"/>
        <v>0</v>
      </c>
      <c r="K312" s="44">
        <f t="shared" ca="1" si="65"/>
        <v>-5.7986576837792897E-3</v>
      </c>
      <c r="L312" s="44">
        <f t="shared" ca="1" si="63"/>
        <v>3.3624430933652595E-5</v>
      </c>
      <c r="M312" s="44">
        <f t="shared" ca="1" si="55"/>
        <v>21593927961.016235</v>
      </c>
      <c r="N312" s="44">
        <f t="shared" ca="1" si="56"/>
        <v>11776286151.356758</v>
      </c>
      <c r="O312" s="44">
        <f t="shared" ca="1" si="57"/>
        <v>267858387.55987415</v>
      </c>
      <c r="P312" s="43">
        <f t="shared" ca="1" si="64"/>
        <v>5.7986576837792897E-3</v>
      </c>
    </row>
    <row r="313" spans="4:16">
      <c r="D313" s="91">
        <f t="shared" si="54"/>
        <v>0</v>
      </c>
      <c r="E313" s="91">
        <f t="shared" si="54"/>
        <v>0</v>
      </c>
      <c r="F313" s="44">
        <f t="shared" si="58"/>
        <v>0</v>
      </c>
      <c r="G313" s="44">
        <f t="shared" si="59"/>
        <v>0</v>
      </c>
      <c r="H313" s="44">
        <f t="shared" si="60"/>
        <v>0</v>
      </c>
      <c r="I313" s="44">
        <f t="shared" si="61"/>
        <v>0</v>
      </c>
      <c r="J313" s="44">
        <f t="shared" si="62"/>
        <v>0</v>
      </c>
      <c r="K313" s="44">
        <f t="shared" ca="1" si="65"/>
        <v>-5.7986576837792897E-3</v>
      </c>
      <c r="L313" s="44">
        <f t="shared" ca="1" si="63"/>
        <v>3.3624430933652595E-5</v>
      </c>
      <c r="M313" s="44">
        <f t="shared" ca="1" si="55"/>
        <v>21593927961.016235</v>
      </c>
      <c r="N313" s="44">
        <f t="shared" ca="1" si="56"/>
        <v>11776286151.356758</v>
      </c>
      <c r="O313" s="44">
        <f t="shared" ca="1" si="57"/>
        <v>267858387.55987415</v>
      </c>
      <c r="P313" s="43">
        <f t="shared" ca="1" si="64"/>
        <v>5.7986576837792897E-3</v>
      </c>
    </row>
    <row r="314" spans="4:16">
      <c r="D314" s="91">
        <f t="shared" si="54"/>
        <v>0</v>
      </c>
      <c r="E314" s="91">
        <f t="shared" si="54"/>
        <v>0</v>
      </c>
      <c r="F314" s="44">
        <f t="shared" si="58"/>
        <v>0</v>
      </c>
      <c r="G314" s="44">
        <f t="shared" si="59"/>
        <v>0</v>
      </c>
      <c r="H314" s="44">
        <f t="shared" si="60"/>
        <v>0</v>
      </c>
      <c r="I314" s="44">
        <f t="shared" si="61"/>
        <v>0</v>
      </c>
      <c r="J314" s="44">
        <f t="shared" si="62"/>
        <v>0</v>
      </c>
      <c r="K314" s="44">
        <f t="shared" ca="1" si="65"/>
        <v>-5.7986576837792897E-3</v>
      </c>
      <c r="L314" s="44">
        <f t="shared" ca="1" si="63"/>
        <v>3.3624430933652595E-5</v>
      </c>
      <c r="M314" s="44">
        <f t="shared" ca="1" si="55"/>
        <v>21593927961.016235</v>
      </c>
      <c r="N314" s="44">
        <f t="shared" ca="1" si="56"/>
        <v>11776286151.356758</v>
      </c>
      <c r="O314" s="44">
        <f t="shared" ca="1" si="57"/>
        <v>267858387.55987415</v>
      </c>
      <c r="P314" s="43">
        <f t="shared" ca="1" si="64"/>
        <v>5.7986576837792897E-3</v>
      </c>
    </row>
    <row r="315" spans="4:16">
      <c r="D315" s="91">
        <f t="shared" si="54"/>
        <v>0</v>
      </c>
      <c r="E315" s="91">
        <f t="shared" si="54"/>
        <v>0</v>
      </c>
      <c r="F315" s="44">
        <f t="shared" si="58"/>
        <v>0</v>
      </c>
      <c r="G315" s="44">
        <f t="shared" si="59"/>
        <v>0</v>
      </c>
      <c r="H315" s="44">
        <f t="shared" si="60"/>
        <v>0</v>
      </c>
      <c r="I315" s="44">
        <f t="shared" si="61"/>
        <v>0</v>
      </c>
      <c r="J315" s="44">
        <f t="shared" si="62"/>
        <v>0</v>
      </c>
      <c r="K315" s="44">
        <f t="shared" ca="1" si="65"/>
        <v>-5.7986576837792897E-3</v>
      </c>
      <c r="L315" s="44">
        <f t="shared" ca="1" si="63"/>
        <v>3.3624430933652595E-5</v>
      </c>
      <c r="M315" s="44">
        <f t="shared" ca="1" si="55"/>
        <v>21593927961.016235</v>
      </c>
      <c r="N315" s="44">
        <f t="shared" ca="1" si="56"/>
        <v>11776286151.356758</v>
      </c>
      <c r="O315" s="44">
        <f t="shared" ca="1" si="57"/>
        <v>267858387.55987415</v>
      </c>
      <c r="P315" s="43">
        <f t="shared" ca="1" si="64"/>
        <v>5.7986576837792897E-3</v>
      </c>
    </row>
    <row r="316" spans="4:16">
      <c r="D316" s="91">
        <f t="shared" si="54"/>
        <v>0</v>
      </c>
      <c r="E316" s="91">
        <f t="shared" si="54"/>
        <v>0</v>
      </c>
      <c r="F316" s="44">
        <f t="shared" si="58"/>
        <v>0</v>
      </c>
      <c r="G316" s="44">
        <f t="shared" si="59"/>
        <v>0</v>
      </c>
      <c r="H316" s="44">
        <f t="shared" si="60"/>
        <v>0</v>
      </c>
      <c r="I316" s="44">
        <f t="shared" si="61"/>
        <v>0</v>
      </c>
      <c r="J316" s="44">
        <f t="shared" si="62"/>
        <v>0</v>
      </c>
      <c r="K316" s="44">
        <f t="shared" ca="1" si="65"/>
        <v>-5.7986576837792897E-3</v>
      </c>
      <c r="L316" s="44">
        <f t="shared" ca="1" si="63"/>
        <v>3.3624430933652595E-5</v>
      </c>
      <c r="M316" s="44">
        <f t="shared" ca="1" si="55"/>
        <v>21593927961.016235</v>
      </c>
      <c r="N316" s="44">
        <f t="shared" ca="1" si="56"/>
        <v>11776286151.356758</v>
      </c>
      <c r="O316" s="44">
        <f t="shared" ca="1" si="57"/>
        <v>267858387.55987415</v>
      </c>
      <c r="P316" s="43">
        <f t="shared" ca="1" si="64"/>
        <v>5.7986576837792897E-3</v>
      </c>
    </row>
    <row r="317" spans="4:16">
      <c r="D317" s="91">
        <f t="shared" si="54"/>
        <v>0</v>
      </c>
      <c r="E317" s="91">
        <f t="shared" si="54"/>
        <v>0</v>
      </c>
      <c r="F317" s="44">
        <f t="shared" si="58"/>
        <v>0</v>
      </c>
      <c r="G317" s="44">
        <f t="shared" si="59"/>
        <v>0</v>
      </c>
      <c r="H317" s="44">
        <f t="shared" si="60"/>
        <v>0</v>
      </c>
      <c r="I317" s="44">
        <f t="shared" si="61"/>
        <v>0</v>
      </c>
      <c r="J317" s="44">
        <f t="shared" si="62"/>
        <v>0</v>
      </c>
      <c r="K317" s="44">
        <f t="shared" ca="1" si="65"/>
        <v>-5.7986576837792897E-3</v>
      </c>
      <c r="L317" s="44">
        <f t="shared" ca="1" si="63"/>
        <v>3.3624430933652595E-5</v>
      </c>
      <c r="M317" s="44">
        <f t="shared" ca="1" si="55"/>
        <v>21593927961.016235</v>
      </c>
      <c r="N317" s="44">
        <f t="shared" ca="1" si="56"/>
        <v>11776286151.356758</v>
      </c>
      <c r="O317" s="44">
        <f t="shared" ca="1" si="57"/>
        <v>267858387.55987415</v>
      </c>
      <c r="P317" s="43">
        <f t="shared" ca="1" si="64"/>
        <v>5.7986576837792897E-3</v>
      </c>
    </row>
    <row r="318" spans="4:16">
      <c r="D318" s="91">
        <f t="shared" si="54"/>
        <v>0</v>
      </c>
      <c r="E318" s="91">
        <f t="shared" si="54"/>
        <v>0</v>
      </c>
      <c r="F318" s="44">
        <f t="shared" si="58"/>
        <v>0</v>
      </c>
      <c r="G318" s="44">
        <f t="shared" si="59"/>
        <v>0</v>
      </c>
      <c r="H318" s="44">
        <f t="shared" si="60"/>
        <v>0</v>
      </c>
      <c r="I318" s="44">
        <f t="shared" si="61"/>
        <v>0</v>
      </c>
      <c r="J318" s="44">
        <f t="shared" si="62"/>
        <v>0</v>
      </c>
      <c r="K318" s="44">
        <f t="shared" ca="1" si="65"/>
        <v>-5.7986576837792897E-3</v>
      </c>
      <c r="L318" s="44">
        <f t="shared" ca="1" si="63"/>
        <v>3.3624430933652595E-5</v>
      </c>
      <c r="M318" s="44">
        <f t="shared" ca="1" si="55"/>
        <v>21593927961.016235</v>
      </c>
      <c r="N318" s="44">
        <f t="shared" ca="1" si="56"/>
        <v>11776286151.356758</v>
      </c>
      <c r="O318" s="44">
        <f t="shared" ca="1" si="57"/>
        <v>267858387.55987415</v>
      </c>
      <c r="P318" s="43">
        <f t="shared" ca="1" si="64"/>
        <v>5.7986576837792897E-3</v>
      </c>
    </row>
    <row r="319" spans="4:16">
      <c r="D319" s="91">
        <f t="shared" si="54"/>
        <v>0</v>
      </c>
      <c r="E319" s="91">
        <f t="shared" si="54"/>
        <v>0</v>
      </c>
      <c r="F319" s="44">
        <f t="shared" si="58"/>
        <v>0</v>
      </c>
      <c r="G319" s="44">
        <f t="shared" si="59"/>
        <v>0</v>
      </c>
      <c r="H319" s="44">
        <f t="shared" si="60"/>
        <v>0</v>
      </c>
      <c r="I319" s="44">
        <f t="shared" si="61"/>
        <v>0</v>
      </c>
      <c r="J319" s="44">
        <f t="shared" si="62"/>
        <v>0</v>
      </c>
      <c r="K319" s="44">
        <f t="shared" ca="1" si="65"/>
        <v>-5.7986576837792897E-3</v>
      </c>
      <c r="L319" s="44">
        <f t="shared" ca="1" si="63"/>
        <v>3.3624430933652595E-5</v>
      </c>
      <c r="M319" s="44">
        <f t="shared" ca="1" si="55"/>
        <v>21593927961.016235</v>
      </c>
      <c r="N319" s="44">
        <f t="shared" ca="1" si="56"/>
        <v>11776286151.356758</v>
      </c>
      <c r="O319" s="44">
        <f t="shared" ca="1" si="57"/>
        <v>267858387.55987415</v>
      </c>
      <c r="P319" s="43">
        <f t="shared" ca="1" si="64"/>
        <v>5.7986576837792897E-3</v>
      </c>
    </row>
    <row r="320" spans="4:16">
      <c r="D320" s="91">
        <f t="shared" si="54"/>
        <v>0</v>
      </c>
      <c r="E320" s="91">
        <f t="shared" si="54"/>
        <v>0</v>
      </c>
      <c r="F320" s="44">
        <f t="shared" si="58"/>
        <v>0</v>
      </c>
      <c r="G320" s="44">
        <f t="shared" si="59"/>
        <v>0</v>
      </c>
      <c r="H320" s="44">
        <f t="shared" si="60"/>
        <v>0</v>
      </c>
      <c r="I320" s="44">
        <f t="shared" si="61"/>
        <v>0</v>
      </c>
      <c r="J320" s="44">
        <f t="shared" si="62"/>
        <v>0</v>
      </c>
      <c r="K320" s="44">
        <f t="shared" ca="1" si="65"/>
        <v>-5.7986576837792897E-3</v>
      </c>
      <c r="L320" s="44">
        <f t="shared" ca="1" si="63"/>
        <v>3.3624430933652595E-5</v>
      </c>
      <c r="M320" s="44">
        <f t="shared" ca="1" si="55"/>
        <v>21593927961.016235</v>
      </c>
      <c r="N320" s="44">
        <f t="shared" ca="1" si="56"/>
        <v>11776286151.356758</v>
      </c>
      <c r="O320" s="44">
        <f t="shared" ca="1" si="57"/>
        <v>267858387.55987415</v>
      </c>
      <c r="P320" s="43">
        <f t="shared" ca="1" si="64"/>
        <v>5.7986576837792897E-3</v>
      </c>
    </row>
    <row r="321" spans="4:16">
      <c r="D321" s="91">
        <f t="shared" si="54"/>
        <v>0</v>
      </c>
      <c r="E321" s="91">
        <f t="shared" si="54"/>
        <v>0</v>
      </c>
      <c r="F321" s="44">
        <f t="shared" si="58"/>
        <v>0</v>
      </c>
      <c r="G321" s="44">
        <f t="shared" si="59"/>
        <v>0</v>
      </c>
      <c r="H321" s="44">
        <f t="shared" si="60"/>
        <v>0</v>
      </c>
      <c r="I321" s="44">
        <f t="shared" si="61"/>
        <v>0</v>
      </c>
      <c r="J321" s="44">
        <f t="shared" si="62"/>
        <v>0</v>
      </c>
      <c r="K321" s="44">
        <f t="shared" ca="1" si="65"/>
        <v>-5.7986576837792897E-3</v>
      </c>
      <c r="L321" s="44">
        <f t="shared" ca="1" si="63"/>
        <v>3.3624430933652595E-5</v>
      </c>
      <c r="M321" s="44">
        <f t="shared" ca="1" si="55"/>
        <v>21593927961.016235</v>
      </c>
      <c r="N321" s="44">
        <f t="shared" ca="1" si="56"/>
        <v>11776286151.356758</v>
      </c>
      <c r="O321" s="44">
        <f t="shared" ca="1" si="57"/>
        <v>267858387.55987415</v>
      </c>
      <c r="P321" s="43">
        <f t="shared" ca="1" si="64"/>
        <v>5.7986576837792897E-3</v>
      </c>
    </row>
    <row r="322" spans="4:16">
      <c r="D322" s="91">
        <f t="shared" si="54"/>
        <v>0</v>
      </c>
      <c r="E322" s="91">
        <f t="shared" si="54"/>
        <v>0</v>
      </c>
      <c r="F322" s="44">
        <f t="shared" si="58"/>
        <v>0</v>
      </c>
      <c r="G322" s="44">
        <f t="shared" si="59"/>
        <v>0</v>
      </c>
      <c r="H322" s="44">
        <f t="shared" si="60"/>
        <v>0</v>
      </c>
      <c r="I322" s="44">
        <f t="shared" si="61"/>
        <v>0</v>
      </c>
      <c r="J322" s="44">
        <f t="shared" si="62"/>
        <v>0</v>
      </c>
      <c r="K322" s="44">
        <f t="shared" ca="1" si="65"/>
        <v>-5.7986576837792897E-3</v>
      </c>
      <c r="L322" s="44">
        <f t="shared" ca="1" si="63"/>
        <v>3.3624430933652595E-5</v>
      </c>
      <c r="M322" s="44">
        <f t="shared" ca="1" si="55"/>
        <v>21593927961.016235</v>
      </c>
      <c r="N322" s="44">
        <f t="shared" ca="1" si="56"/>
        <v>11776286151.356758</v>
      </c>
      <c r="O322" s="44">
        <f t="shared" ca="1" si="57"/>
        <v>267858387.55987415</v>
      </c>
      <c r="P322" s="43">
        <f t="shared" ca="1" si="64"/>
        <v>5.7986576837792897E-3</v>
      </c>
    </row>
    <row r="323" spans="4:16">
      <c r="D323" s="91">
        <f t="shared" si="54"/>
        <v>0</v>
      </c>
      <c r="E323" s="91">
        <f t="shared" si="54"/>
        <v>0</v>
      </c>
      <c r="F323" s="44">
        <f t="shared" si="58"/>
        <v>0</v>
      </c>
      <c r="G323" s="44">
        <f t="shared" si="59"/>
        <v>0</v>
      </c>
      <c r="H323" s="44">
        <f t="shared" si="60"/>
        <v>0</v>
      </c>
      <c r="I323" s="44">
        <f t="shared" si="61"/>
        <v>0</v>
      </c>
      <c r="J323" s="44">
        <f t="shared" si="62"/>
        <v>0</v>
      </c>
      <c r="K323" s="44">
        <f t="shared" ca="1" si="65"/>
        <v>-5.7986576837792897E-3</v>
      </c>
      <c r="L323" s="44">
        <f t="shared" ca="1" si="63"/>
        <v>3.3624430933652595E-5</v>
      </c>
      <c r="M323" s="44">
        <f t="shared" ca="1" si="55"/>
        <v>21593927961.016235</v>
      </c>
      <c r="N323" s="44">
        <f t="shared" ca="1" si="56"/>
        <v>11776286151.356758</v>
      </c>
      <c r="O323" s="44">
        <f t="shared" ca="1" si="57"/>
        <v>267858387.55987415</v>
      </c>
      <c r="P323" s="43">
        <f t="shared" ca="1" si="64"/>
        <v>5.7986576837792897E-3</v>
      </c>
    </row>
    <row r="324" spans="4:16">
      <c r="D324" s="91">
        <f t="shared" si="54"/>
        <v>0</v>
      </c>
      <c r="E324" s="91">
        <f t="shared" si="54"/>
        <v>0</v>
      </c>
      <c r="F324" s="44">
        <f t="shared" si="58"/>
        <v>0</v>
      </c>
      <c r="G324" s="44">
        <f t="shared" si="59"/>
        <v>0</v>
      </c>
      <c r="H324" s="44">
        <f t="shared" si="60"/>
        <v>0</v>
      </c>
      <c r="I324" s="44">
        <f t="shared" si="61"/>
        <v>0</v>
      </c>
      <c r="J324" s="44">
        <f t="shared" si="62"/>
        <v>0</v>
      </c>
      <c r="K324" s="44">
        <f t="shared" ca="1" si="65"/>
        <v>-5.7986576837792897E-3</v>
      </c>
      <c r="L324" s="44">
        <f t="shared" ca="1" si="63"/>
        <v>3.3624430933652595E-5</v>
      </c>
      <c r="M324" s="44">
        <f t="shared" ca="1" si="55"/>
        <v>21593927961.016235</v>
      </c>
      <c r="N324" s="44">
        <f t="shared" ca="1" si="56"/>
        <v>11776286151.356758</v>
      </c>
      <c r="O324" s="44">
        <f t="shared" ca="1" si="57"/>
        <v>267858387.55987415</v>
      </c>
      <c r="P324" s="43">
        <f t="shared" ca="1" si="64"/>
        <v>5.7986576837792897E-3</v>
      </c>
    </row>
    <row r="325" spans="4:16">
      <c r="D325" s="91">
        <f t="shared" si="54"/>
        <v>0</v>
      </c>
      <c r="E325" s="91">
        <f t="shared" si="54"/>
        <v>0</v>
      </c>
      <c r="F325" s="44">
        <f t="shared" si="58"/>
        <v>0</v>
      </c>
      <c r="G325" s="44">
        <f t="shared" si="59"/>
        <v>0</v>
      </c>
      <c r="H325" s="44">
        <f t="shared" si="60"/>
        <v>0</v>
      </c>
      <c r="I325" s="44">
        <f t="shared" si="61"/>
        <v>0</v>
      </c>
      <c r="J325" s="44">
        <f t="shared" si="62"/>
        <v>0</v>
      </c>
      <c r="K325" s="44">
        <f t="shared" ca="1" si="65"/>
        <v>-5.7986576837792897E-3</v>
      </c>
      <c r="L325" s="44">
        <f t="shared" ca="1" si="63"/>
        <v>3.3624430933652595E-5</v>
      </c>
      <c r="M325" s="44">
        <f t="shared" ca="1" si="55"/>
        <v>21593927961.016235</v>
      </c>
      <c r="N325" s="44">
        <f t="shared" ca="1" si="56"/>
        <v>11776286151.356758</v>
      </c>
      <c r="O325" s="44">
        <f t="shared" ca="1" si="57"/>
        <v>267858387.55987415</v>
      </c>
      <c r="P325" s="43">
        <f t="shared" ca="1" si="64"/>
        <v>5.7986576837792897E-3</v>
      </c>
    </row>
    <row r="326" spans="4:16">
      <c r="D326" s="91">
        <f t="shared" si="54"/>
        <v>0</v>
      </c>
      <c r="E326" s="91">
        <f t="shared" si="54"/>
        <v>0</v>
      </c>
      <c r="F326" s="44">
        <f t="shared" si="58"/>
        <v>0</v>
      </c>
      <c r="G326" s="44">
        <f t="shared" si="59"/>
        <v>0</v>
      </c>
      <c r="H326" s="44">
        <f t="shared" si="60"/>
        <v>0</v>
      </c>
      <c r="I326" s="44">
        <f t="shared" si="61"/>
        <v>0</v>
      </c>
      <c r="J326" s="44">
        <f t="shared" si="62"/>
        <v>0</v>
      </c>
      <c r="K326" s="44">
        <f t="shared" ca="1" si="65"/>
        <v>-5.7986576837792897E-3</v>
      </c>
      <c r="L326" s="44">
        <f t="shared" ca="1" si="63"/>
        <v>3.3624430933652595E-5</v>
      </c>
      <c r="M326" s="44">
        <f t="shared" ca="1" si="55"/>
        <v>21593927961.016235</v>
      </c>
      <c r="N326" s="44">
        <f t="shared" ca="1" si="56"/>
        <v>11776286151.356758</v>
      </c>
      <c r="O326" s="44">
        <f t="shared" ca="1" si="57"/>
        <v>267858387.55987415</v>
      </c>
      <c r="P326" s="43">
        <f t="shared" ca="1" si="64"/>
        <v>5.7986576837792897E-3</v>
      </c>
    </row>
    <row r="327" spans="4:16">
      <c r="D327" s="91">
        <f t="shared" si="54"/>
        <v>0</v>
      </c>
      <c r="E327" s="91">
        <f t="shared" si="54"/>
        <v>0</v>
      </c>
      <c r="F327" s="44">
        <f t="shared" si="58"/>
        <v>0</v>
      </c>
      <c r="G327" s="44">
        <f t="shared" si="59"/>
        <v>0</v>
      </c>
      <c r="H327" s="44">
        <f t="shared" si="60"/>
        <v>0</v>
      </c>
      <c r="I327" s="44">
        <f t="shared" si="61"/>
        <v>0</v>
      </c>
      <c r="J327" s="44">
        <f t="shared" si="62"/>
        <v>0</v>
      </c>
      <c r="K327" s="44">
        <f t="shared" ca="1" si="65"/>
        <v>-5.7986576837792897E-3</v>
      </c>
      <c r="L327" s="44">
        <f t="shared" ca="1" si="63"/>
        <v>3.3624430933652595E-5</v>
      </c>
      <c r="M327" s="44">
        <f t="shared" ca="1" si="55"/>
        <v>21593927961.016235</v>
      </c>
      <c r="N327" s="44">
        <f t="shared" ca="1" si="56"/>
        <v>11776286151.356758</v>
      </c>
      <c r="O327" s="44">
        <f t="shared" ca="1" si="57"/>
        <v>267858387.55987415</v>
      </c>
      <c r="P327" s="43">
        <f t="shared" ca="1" si="64"/>
        <v>5.7986576837792897E-3</v>
      </c>
    </row>
    <row r="328" spans="4:16">
      <c r="D328" s="91">
        <f t="shared" si="54"/>
        <v>0</v>
      </c>
      <c r="E328" s="91">
        <f t="shared" si="54"/>
        <v>0</v>
      </c>
      <c r="F328" s="44">
        <f t="shared" si="58"/>
        <v>0</v>
      </c>
      <c r="G328" s="44">
        <f t="shared" si="59"/>
        <v>0</v>
      </c>
      <c r="H328" s="44">
        <f t="shared" si="60"/>
        <v>0</v>
      </c>
      <c r="I328" s="44">
        <f t="shared" si="61"/>
        <v>0</v>
      </c>
      <c r="J328" s="44">
        <f t="shared" si="62"/>
        <v>0</v>
      </c>
      <c r="K328" s="44">
        <f t="shared" ca="1" si="65"/>
        <v>-5.7986576837792897E-3</v>
      </c>
      <c r="L328" s="44">
        <f t="shared" ca="1" si="63"/>
        <v>3.3624430933652595E-5</v>
      </c>
      <c r="M328" s="44">
        <f t="shared" ca="1" si="55"/>
        <v>21593927961.016235</v>
      </c>
      <c r="N328" s="44">
        <f t="shared" ca="1" si="56"/>
        <v>11776286151.356758</v>
      </c>
      <c r="O328" s="44">
        <f t="shared" ca="1" si="57"/>
        <v>267858387.55987415</v>
      </c>
      <c r="P328" s="43">
        <f t="shared" ca="1" si="64"/>
        <v>5.7986576837792897E-3</v>
      </c>
    </row>
    <row r="329" spans="4:16">
      <c r="D329" s="91">
        <f t="shared" si="54"/>
        <v>0</v>
      </c>
      <c r="E329" s="91">
        <f t="shared" si="54"/>
        <v>0</v>
      </c>
      <c r="F329" s="44">
        <f t="shared" si="58"/>
        <v>0</v>
      </c>
      <c r="G329" s="44">
        <f t="shared" si="59"/>
        <v>0</v>
      </c>
      <c r="H329" s="44">
        <f t="shared" si="60"/>
        <v>0</v>
      </c>
      <c r="I329" s="44">
        <f t="shared" si="61"/>
        <v>0</v>
      </c>
      <c r="J329" s="44">
        <f t="shared" si="62"/>
        <v>0</v>
      </c>
      <c r="K329" s="44">
        <f t="shared" ca="1" si="65"/>
        <v>-5.7986576837792897E-3</v>
      </c>
      <c r="L329" s="44">
        <f t="shared" ca="1" si="63"/>
        <v>3.3624430933652595E-5</v>
      </c>
      <c r="M329" s="44">
        <f t="shared" ca="1" si="55"/>
        <v>21593927961.016235</v>
      </c>
      <c r="N329" s="44">
        <f t="shared" ca="1" si="56"/>
        <v>11776286151.356758</v>
      </c>
      <c r="O329" s="44">
        <f t="shared" ca="1" si="57"/>
        <v>267858387.55987415</v>
      </c>
      <c r="P329" s="43">
        <f t="shared" ca="1" si="64"/>
        <v>5.7986576837792897E-3</v>
      </c>
    </row>
    <row r="330" spans="4:16">
      <c r="D330" s="91">
        <f t="shared" si="54"/>
        <v>0</v>
      </c>
      <c r="E330" s="91">
        <f t="shared" si="54"/>
        <v>0</v>
      </c>
      <c r="F330" s="44">
        <f t="shared" si="58"/>
        <v>0</v>
      </c>
      <c r="G330" s="44">
        <f t="shared" si="59"/>
        <v>0</v>
      </c>
      <c r="H330" s="44">
        <f t="shared" si="60"/>
        <v>0</v>
      </c>
      <c r="I330" s="44">
        <f t="shared" si="61"/>
        <v>0</v>
      </c>
      <c r="J330" s="44">
        <f t="shared" si="62"/>
        <v>0</v>
      </c>
      <c r="K330" s="44">
        <f t="shared" ca="1" si="65"/>
        <v>-5.7986576837792897E-3</v>
      </c>
      <c r="L330" s="44">
        <f t="shared" ca="1" si="63"/>
        <v>3.3624430933652595E-5</v>
      </c>
      <c r="M330" s="44">
        <f t="shared" ca="1" si="55"/>
        <v>21593927961.016235</v>
      </c>
      <c r="N330" s="44">
        <f t="shared" ca="1" si="56"/>
        <v>11776286151.356758</v>
      </c>
      <c r="O330" s="44">
        <f t="shared" ca="1" si="57"/>
        <v>267858387.55987415</v>
      </c>
      <c r="P330" s="43">
        <f t="shared" ca="1" si="64"/>
        <v>5.7986576837792897E-3</v>
      </c>
    </row>
    <row r="331" spans="4:16">
      <c r="D331" s="91">
        <f t="shared" si="54"/>
        <v>0</v>
      </c>
      <c r="E331" s="91">
        <f t="shared" si="54"/>
        <v>0</v>
      </c>
      <c r="F331" s="44">
        <f t="shared" si="58"/>
        <v>0</v>
      </c>
      <c r="G331" s="44">
        <f t="shared" si="59"/>
        <v>0</v>
      </c>
      <c r="H331" s="44">
        <f t="shared" si="60"/>
        <v>0</v>
      </c>
      <c r="I331" s="44">
        <f t="shared" si="61"/>
        <v>0</v>
      </c>
      <c r="J331" s="44">
        <f t="shared" si="62"/>
        <v>0</v>
      </c>
      <c r="K331" s="44">
        <f t="shared" ca="1" si="65"/>
        <v>-5.7986576837792897E-3</v>
      </c>
      <c r="L331" s="44">
        <f t="shared" ca="1" si="63"/>
        <v>3.3624430933652595E-5</v>
      </c>
      <c r="M331" s="44">
        <f t="shared" ca="1" si="55"/>
        <v>21593927961.016235</v>
      </c>
      <c r="N331" s="44">
        <f t="shared" ca="1" si="56"/>
        <v>11776286151.356758</v>
      </c>
      <c r="O331" s="44">
        <f t="shared" ca="1" si="57"/>
        <v>267858387.55987415</v>
      </c>
      <c r="P331" s="43">
        <f t="shared" ca="1" si="64"/>
        <v>5.7986576837792897E-3</v>
      </c>
    </row>
    <row r="332" spans="4:16">
      <c r="D332" s="91">
        <f t="shared" si="54"/>
        <v>0</v>
      </c>
      <c r="E332" s="91">
        <f t="shared" si="54"/>
        <v>0</v>
      </c>
      <c r="F332" s="44">
        <f t="shared" si="58"/>
        <v>0</v>
      </c>
      <c r="G332" s="44">
        <f t="shared" si="59"/>
        <v>0</v>
      </c>
      <c r="H332" s="44">
        <f t="shared" si="60"/>
        <v>0</v>
      </c>
      <c r="I332" s="44">
        <f t="shared" si="61"/>
        <v>0</v>
      </c>
      <c r="J332" s="44">
        <f t="shared" si="62"/>
        <v>0</v>
      </c>
      <c r="K332" s="44">
        <f t="shared" ca="1" si="65"/>
        <v>-5.7986576837792897E-3</v>
      </c>
      <c r="L332" s="44">
        <f t="shared" ca="1" si="63"/>
        <v>3.3624430933652595E-5</v>
      </c>
      <c r="M332" s="44">
        <f t="shared" ca="1" si="55"/>
        <v>21593927961.016235</v>
      </c>
      <c r="N332" s="44">
        <f t="shared" ca="1" si="56"/>
        <v>11776286151.356758</v>
      </c>
      <c r="O332" s="44">
        <f t="shared" ca="1" si="57"/>
        <v>267858387.55987415</v>
      </c>
      <c r="P332" s="43">
        <f t="shared" ca="1" si="64"/>
        <v>5.7986576837792897E-3</v>
      </c>
    </row>
    <row r="333" spans="4:16">
      <c r="D333" s="91">
        <f t="shared" si="54"/>
        <v>0</v>
      </c>
      <c r="E333" s="91">
        <f t="shared" si="54"/>
        <v>0</v>
      </c>
      <c r="F333" s="44">
        <f t="shared" si="58"/>
        <v>0</v>
      </c>
      <c r="G333" s="44">
        <f t="shared" si="59"/>
        <v>0</v>
      </c>
      <c r="H333" s="44">
        <f t="shared" si="60"/>
        <v>0</v>
      </c>
      <c r="I333" s="44">
        <f t="shared" si="61"/>
        <v>0</v>
      </c>
      <c r="J333" s="44">
        <f t="shared" si="62"/>
        <v>0</v>
      </c>
      <c r="K333" s="44">
        <f t="shared" ca="1" si="65"/>
        <v>-5.7986576837792897E-3</v>
      </c>
      <c r="L333" s="44">
        <f t="shared" ca="1" si="63"/>
        <v>3.3624430933652595E-5</v>
      </c>
      <c r="M333" s="44">
        <f t="shared" ca="1" si="55"/>
        <v>21593927961.016235</v>
      </c>
      <c r="N333" s="44">
        <f t="shared" ca="1" si="56"/>
        <v>11776286151.356758</v>
      </c>
      <c r="O333" s="44">
        <f t="shared" ca="1" si="57"/>
        <v>267858387.55987415</v>
      </c>
      <c r="P333" s="43">
        <f t="shared" ca="1" si="64"/>
        <v>5.7986576837792897E-3</v>
      </c>
    </row>
    <row r="334" spans="4:16">
      <c r="D334" s="91">
        <f t="shared" si="54"/>
        <v>0</v>
      </c>
      <c r="E334" s="91">
        <f t="shared" si="54"/>
        <v>0</v>
      </c>
      <c r="F334" s="44">
        <f t="shared" si="58"/>
        <v>0</v>
      </c>
      <c r="G334" s="44">
        <f t="shared" si="59"/>
        <v>0</v>
      </c>
      <c r="H334" s="44">
        <f t="shared" si="60"/>
        <v>0</v>
      </c>
      <c r="I334" s="44">
        <f t="shared" si="61"/>
        <v>0</v>
      </c>
      <c r="J334" s="44">
        <f t="shared" si="62"/>
        <v>0</v>
      </c>
      <c r="K334" s="44">
        <f t="shared" ca="1" si="65"/>
        <v>-5.7986576837792897E-3</v>
      </c>
      <c r="L334" s="44">
        <f t="shared" ca="1" si="63"/>
        <v>3.3624430933652595E-5</v>
      </c>
      <c r="M334" s="44">
        <f t="shared" ca="1" si="55"/>
        <v>21593927961.016235</v>
      </c>
      <c r="N334" s="44">
        <f t="shared" ca="1" si="56"/>
        <v>11776286151.356758</v>
      </c>
      <c r="O334" s="44">
        <f t="shared" ca="1" si="57"/>
        <v>267858387.55987415</v>
      </c>
      <c r="P334" s="43">
        <f t="shared" ca="1" si="64"/>
        <v>5.7986576837792897E-3</v>
      </c>
    </row>
    <row r="335" spans="4:16">
      <c r="D335" s="91">
        <f t="shared" si="54"/>
        <v>0</v>
      </c>
      <c r="E335" s="91">
        <f t="shared" si="54"/>
        <v>0</v>
      </c>
      <c r="F335" s="44">
        <f t="shared" si="58"/>
        <v>0</v>
      </c>
      <c r="G335" s="44">
        <f t="shared" si="59"/>
        <v>0</v>
      </c>
      <c r="H335" s="44">
        <f t="shared" si="60"/>
        <v>0</v>
      </c>
      <c r="I335" s="44">
        <f t="shared" si="61"/>
        <v>0</v>
      </c>
      <c r="J335" s="44">
        <f t="shared" si="62"/>
        <v>0</v>
      </c>
      <c r="K335" s="44">
        <f t="shared" ca="1" si="65"/>
        <v>-5.7986576837792897E-3</v>
      </c>
      <c r="L335" s="44">
        <f t="shared" ca="1" si="63"/>
        <v>3.3624430933652595E-5</v>
      </c>
      <c r="M335" s="44">
        <f t="shared" ca="1" si="55"/>
        <v>21593927961.016235</v>
      </c>
      <c r="N335" s="44">
        <f t="shared" ca="1" si="56"/>
        <v>11776286151.356758</v>
      </c>
      <c r="O335" s="44">
        <f t="shared" ca="1" si="57"/>
        <v>267858387.55987415</v>
      </c>
      <c r="P335" s="43">
        <f t="shared" ca="1" si="64"/>
        <v>5.7986576837792897E-3</v>
      </c>
    </row>
    <row r="336" spans="4:16">
      <c r="D336" s="91">
        <f t="shared" si="54"/>
        <v>0</v>
      </c>
      <c r="E336" s="91">
        <f t="shared" si="54"/>
        <v>0</v>
      </c>
      <c r="F336" s="44">
        <f t="shared" si="58"/>
        <v>0</v>
      </c>
      <c r="G336" s="44">
        <f t="shared" si="59"/>
        <v>0</v>
      </c>
      <c r="H336" s="44">
        <f t="shared" si="60"/>
        <v>0</v>
      </c>
      <c r="I336" s="44">
        <f t="shared" si="61"/>
        <v>0</v>
      </c>
      <c r="J336" s="44">
        <f t="shared" si="62"/>
        <v>0</v>
      </c>
      <c r="K336" s="44">
        <f t="shared" ca="1" si="65"/>
        <v>-5.7986576837792897E-3</v>
      </c>
      <c r="L336" s="44">
        <f t="shared" ca="1" si="63"/>
        <v>3.3624430933652595E-5</v>
      </c>
      <c r="M336" s="44">
        <f t="shared" ca="1" si="55"/>
        <v>21593927961.016235</v>
      </c>
      <c r="N336" s="44">
        <f t="shared" ca="1" si="56"/>
        <v>11776286151.356758</v>
      </c>
      <c r="O336" s="44">
        <f t="shared" ca="1" si="57"/>
        <v>267858387.55987415</v>
      </c>
      <c r="P336" s="43">
        <f t="shared" ca="1" si="64"/>
        <v>5.7986576837792897E-3</v>
      </c>
    </row>
    <row r="337" spans="4:16">
      <c r="D337" s="91">
        <f t="shared" si="54"/>
        <v>0</v>
      </c>
      <c r="E337" s="91">
        <f t="shared" si="54"/>
        <v>0</v>
      </c>
      <c r="F337" s="44">
        <f t="shared" si="58"/>
        <v>0</v>
      </c>
      <c r="G337" s="44">
        <f t="shared" si="59"/>
        <v>0</v>
      </c>
      <c r="H337" s="44">
        <f t="shared" si="60"/>
        <v>0</v>
      </c>
      <c r="I337" s="44">
        <f t="shared" si="61"/>
        <v>0</v>
      </c>
      <c r="J337" s="44">
        <f t="shared" si="62"/>
        <v>0</v>
      </c>
      <c r="K337" s="44">
        <f t="shared" ca="1" si="65"/>
        <v>-5.7986576837792897E-3</v>
      </c>
      <c r="L337" s="44">
        <f t="shared" ca="1" si="63"/>
        <v>3.3624430933652595E-5</v>
      </c>
      <c r="M337" s="44">
        <f t="shared" ca="1" si="55"/>
        <v>21593927961.016235</v>
      </c>
      <c r="N337" s="44">
        <f t="shared" ca="1" si="56"/>
        <v>11776286151.356758</v>
      </c>
      <c r="O337" s="44">
        <f t="shared" ca="1" si="57"/>
        <v>267858387.55987415</v>
      </c>
      <c r="P337" s="43">
        <f t="shared" ca="1" si="64"/>
        <v>5.7986576837792897E-3</v>
      </c>
    </row>
    <row r="338" spans="4:16">
      <c r="D338" s="91">
        <f t="shared" si="54"/>
        <v>0</v>
      </c>
      <c r="E338" s="91">
        <f t="shared" si="54"/>
        <v>0</v>
      </c>
      <c r="F338" s="44">
        <f t="shared" si="58"/>
        <v>0</v>
      </c>
      <c r="G338" s="44">
        <f t="shared" si="59"/>
        <v>0</v>
      </c>
      <c r="H338" s="44">
        <f t="shared" si="60"/>
        <v>0</v>
      </c>
      <c r="I338" s="44">
        <f t="shared" si="61"/>
        <v>0</v>
      </c>
      <c r="J338" s="44">
        <f t="shared" si="62"/>
        <v>0</v>
      </c>
      <c r="K338" s="44">
        <f t="shared" ca="1" si="65"/>
        <v>-5.7986576837792897E-3</v>
      </c>
      <c r="L338" s="44">
        <f t="shared" ca="1" si="63"/>
        <v>3.3624430933652595E-5</v>
      </c>
      <c r="M338" s="44">
        <f t="shared" ca="1" si="55"/>
        <v>21593927961.016235</v>
      </c>
      <c r="N338" s="44">
        <f t="shared" ca="1" si="56"/>
        <v>11776286151.356758</v>
      </c>
      <c r="O338" s="44">
        <f t="shared" ca="1" si="57"/>
        <v>267858387.55987415</v>
      </c>
      <c r="P338" s="43">
        <f t="shared" ca="1" si="64"/>
        <v>5.7986576837792897E-3</v>
      </c>
    </row>
    <row r="339" spans="4:16">
      <c r="D339" s="91">
        <f>A339/A$18</f>
        <v>0</v>
      </c>
      <c r="E339" s="91">
        <f>B339/B$18</f>
        <v>0</v>
      </c>
      <c r="F339" s="44">
        <f t="shared" si="58"/>
        <v>0</v>
      </c>
      <c r="G339" s="44">
        <f t="shared" si="59"/>
        <v>0</v>
      </c>
      <c r="H339" s="44">
        <f t="shared" si="60"/>
        <v>0</v>
      </c>
      <c r="I339" s="44">
        <f t="shared" si="61"/>
        <v>0</v>
      </c>
      <c r="J339" s="44">
        <f t="shared" si="62"/>
        <v>0</v>
      </c>
      <c r="K339" s="44">
        <f t="shared" ca="1" si="65"/>
        <v>-5.7986576837792897E-3</v>
      </c>
      <c r="L339" s="44">
        <f t="shared" ca="1" si="63"/>
        <v>3.3624430933652595E-5</v>
      </c>
      <c r="M339" s="44">
        <f ca="1">(M$1-M$2*D339+M$3*F339)^2</f>
        <v>21593927961.016235</v>
      </c>
      <c r="N339" s="44">
        <f ca="1">(-M$2+M$4*D339-M$5*F339)^2</f>
        <v>11776286151.356758</v>
      </c>
      <c r="O339" s="44">
        <f ca="1">+(M$3-D339*M$5+F339*M$6)^2</f>
        <v>267858387.55987415</v>
      </c>
      <c r="P339" s="43">
        <f t="shared" ca="1" si="64"/>
        <v>5.7986576837792897E-3</v>
      </c>
    </row>
    <row r="340" spans="4:16">
      <c r="D340" s="91">
        <f>A340/A$18</f>
        <v>0</v>
      </c>
      <c r="E340" s="91">
        <f>B340/B$18</f>
        <v>0</v>
      </c>
      <c r="F340" s="44">
        <f>D340*D340</f>
        <v>0</v>
      </c>
      <c r="G340" s="44">
        <f>D340*F340</f>
        <v>0</v>
      </c>
      <c r="H340" s="44">
        <f>F340*F340</f>
        <v>0</v>
      </c>
      <c r="I340" s="44">
        <f>E340*D340</f>
        <v>0</v>
      </c>
      <c r="J340" s="44">
        <f>I340*D340</f>
        <v>0</v>
      </c>
      <c r="K340" s="44">
        <f t="shared" ca="1" si="65"/>
        <v>-5.7986576837792897E-3</v>
      </c>
      <c r="L340" s="44">
        <f ca="1">+(K340-E340)^2</f>
        <v>3.3624430933652595E-5</v>
      </c>
      <c r="M340" s="44">
        <f ca="1">(M$1-M$2*D340+M$3*F340)^2</f>
        <v>21593927961.016235</v>
      </c>
      <c r="N340" s="44">
        <f ca="1">(-M$2+M$4*D340-M$5*F340)^2</f>
        <v>11776286151.356758</v>
      </c>
      <c r="O340" s="44">
        <f ca="1">+(M$3-D340*M$5+F340*M$6)^2</f>
        <v>267858387.55987415</v>
      </c>
      <c r="P340" s="43">
        <f ca="1">+E340-K340</f>
        <v>5.7986576837792897E-3</v>
      </c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A (old)</vt:lpstr>
      <vt:lpstr>BAV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2024-03-03T04:22:28Z</dcterms:modified>
</cp:coreProperties>
</file>