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4CC7580-4CDA-4000-9D11-C59A9249F86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D9" i="1"/>
  <c r="E21" i="1"/>
  <c r="F21" i="1"/>
  <c r="G21" i="1"/>
  <c r="I21" i="1"/>
  <c r="E9" i="1"/>
  <c r="F16" i="1"/>
  <c r="F17" i="1" s="1"/>
  <c r="C17" i="1"/>
  <c r="Q21" i="1"/>
  <c r="C12" i="1"/>
  <c r="C11" i="1"/>
  <c r="O21" i="1" l="1"/>
  <c r="O22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<sst xmlns="http://schemas.openxmlformats.org/spreadsheetml/2006/main" count="61" uniqueCount="54">
  <si>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</si>
  <si>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</si>
  <si>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</si>
  <si>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</si>
  <si>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</si>
  <si>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</si>
  <si>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</si>
  <si>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</si>
  <si>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</si>
  <si>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</si>
  <si>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</si>
  <si>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</si>
  <si>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</si>
  <si>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</si>
  <si>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</si>
  <si>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</si>
  <si>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</si>
  <si>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</si>
  <si>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</si>
  <si>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</si>
  <si>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</si>
  <si>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</si>
  <si>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</si>
  <si>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</si>
  <si>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</si>
  <si>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</si>
  <si>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</si>
  <si>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</si>
  <si>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</si>
  <si>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</si>
  <si>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</si>
  <si>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</si>
  <si>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</si>
  <si>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</si>
  <si>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</si>
  <si>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</si>
  <si>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</si>
  <si>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</si>
  <si>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</si>
  <si>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</si>
  <si>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</si>
  <si>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</si>
  <si>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G3671-1094</t>
  </si>
  <si>
    <t>2019G</t>
  </si>
  <si>
    <t>EA/DM+DSCT</t>
  </si>
  <si>
    <t>pr_</t>
  </si>
  <si>
    <t>A5V+F3-4V</t>
  </si>
  <si>
    <t>G3671</t>
  </si>
  <si>
    <t>And</t>
  </si>
  <si>
    <t>yes</t>
  </si>
  <si>
    <t>GSC 3671-1094</t>
  </si>
  <si>
    <t>VSX</t>
  </si>
  <si>
    <t>IBVS 6230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</si>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</sst>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3671-1094 -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A-468F-8077-E8297521DF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-0.10529999983555172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A-468F-8077-E8297521DF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A-468F-8077-E8297521DF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A-468F-8077-E8297521DF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A-468F-8077-E8297521DF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A-468F-8077-E8297521DF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A-468F-8077-E8297521DF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-0.10529999983555172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A-468F-8077-E8297521DFD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BA-468F-8077-E8297521D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899392"/>
        <c:axId val="1"/>
      </c:scatterChart>
      <c:valAx>
        <c:axId val="776899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899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304800</xdr:colOff>
      <xdr:row>19</xdr:row>
      <xdr:rowOff>28574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F6EFE1-8BEF-4893-0435-5A895B3E2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6" t="s">
        <v>42</v>
      </c>
      <c r="G1" s="7" t="s">
        <v>43</v>
      </c>
      <c r="H1" s="8"/>
      <c r="I1" s="9" t="s">
        <v>42</v>
      </c>
      <c r="J1" s="6" t="s">
        <v>42</v>
      </c>
      <c r="K1" s="10">
        <v>1.3841000000000001</v>
      </c>
      <c r="L1" s="4">
        <v>52.310699999999997</v>
      </c>
      <c r="M1" s="11">
        <v>51769.561499999836</v>
      </c>
      <c r="N1" s="5">
        <v>2.37229</v>
      </c>
      <c r="O1" s="12" t="s">
        <v>44</v>
      </c>
      <c r="P1" s="12">
        <v>9.6300000000000008</v>
      </c>
      <c r="Q1" s="12">
        <v>9.8800000000000008</v>
      </c>
      <c r="R1" s="13" t="s">
        <v>45</v>
      </c>
      <c r="S1" s="14" t="s">
        <v>46</v>
      </c>
      <c r="T1" s="15" t="s">
        <v>47</v>
      </c>
      <c r="U1" s="16">
        <v>9999</v>
      </c>
      <c r="V1" s="3" t="s">
        <v>48</v>
      </c>
      <c r="W1" s="17" t="s">
        <v>49</v>
      </c>
    </row>
    <row r="2" spans="1:23" s="18" customFormat="1" ht="12.95" customHeight="1" x14ac:dyDescent="0.2">
      <c r="A2" s="18" t="s">
        <v>23</v>
      </c>
      <c r="B2" s="18" t="s">
        <v>44</v>
      </c>
      <c r="C2" s="19"/>
      <c r="D2" s="20"/>
    </row>
    <row r="3" spans="1:23" s="18" customFormat="1" ht="12.95" customHeight="1" thickBot="1" x14ac:dyDescent="0.25"/>
    <row r="4" spans="1:23" s="18" customFormat="1" ht="12.95" customHeight="1" thickTop="1" thickBot="1" x14ac:dyDescent="0.25">
      <c r="A4" s="21" t="s">
        <v>0</v>
      </c>
      <c r="C4" s="22" t="s">
        <v>37</v>
      </c>
      <c r="D4" s="23" t="s">
        <v>37</v>
      </c>
    </row>
    <row r="5" spans="1:23" s="18" customFormat="1" ht="12.95" customHeight="1" thickTop="1" x14ac:dyDescent="0.2">
      <c r="A5" s="24" t="s">
        <v>28</v>
      </c>
      <c r="C5" s="25">
        <v>-9.5</v>
      </c>
      <c r="D5" s="18" t="s">
        <v>29</v>
      </c>
    </row>
    <row r="6" spans="1:23" s="18" customFormat="1" ht="12.95" customHeight="1" x14ac:dyDescent="0.2">
      <c r="A6" s="21" t="s">
        <v>1</v>
      </c>
    </row>
    <row r="7" spans="1:23" s="18" customFormat="1" ht="12.95" customHeight="1" x14ac:dyDescent="0.2">
      <c r="A7" s="18" t="s">
        <v>2</v>
      </c>
      <c r="C7" s="46">
        <v>51769.561499999836</v>
      </c>
      <c r="D7" s="27" t="s">
        <v>51</v>
      </c>
    </row>
    <row r="8" spans="1:23" s="18" customFormat="1" ht="12.95" customHeight="1" x14ac:dyDescent="0.2">
      <c r="A8" s="18" t="s">
        <v>3</v>
      </c>
      <c r="C8" s="46">
        <v>2.37229</v>
      </c>
      <c r="D8" s="27" t="s">
        <v>51</v>
      </c>
    </row>
    <row r="9" spans="1:23" s="18" customFormat="1" ht="12.95" customHeight="1" x14ac:dyDescent="0.2">
      <c r="A9" s="28" t="s">
        <v>32</v>
      </c>
      <c r="C9" s="29">
        <v>21</v>
      </c>
      <c r="D9" s="30" t="str">
        <f>"F"&amp;C9</f>
        <v>F21</v>
      </c>
      <c r="E9" s="31" t="str">
        <f>"G"&amp;C9</f>
        <v>G21</v>
      </c>
    </row>
    <row r="10" spans="1:23" s="18" customFormat="1" ht="12.95" customHeight="1" thickBot="1" x14ac:dyDescent="0.25">
      <c r="C10" s="32" t="s">
        <v>19</v>
      </c>
      <c r="D10" s="32" t="s">
        <v>20</v>
      </c>
    </row>
    <row r="11" spans="1:23" s="18" customFormat="1" ht="12.95" customHeight="1" x14ac:dyDescent="0.2">
      <c r="A11" s="18" t="s">
        <v>15</v>
      </c>
      <c r="C11" s="31">
        <f ca="1">INTERCEPT(INDIRECT($E$9):G992,INDIRECT($D$9):F992)</f>
        <v>6.9388939039072284E-18</v>
      </c>
      <c r="D11" s="20"/>
    </row>
    <row r="12" spans="1:23" s="18" customFormat="1" ht="12.95" customHeight="1" x14ac:dyDescent="0.2">
      <c r="A12" s="18" t="s">
        <v>16</v>
      </c>
      <c r="C12" s="31">
        <f ca="1">SLOPE(INDIRECT($E$9):G992,INDIRECT($D$9):F992)</f>
        <v>-6.793548376487208E-5</v>
      </c>
      <c r="D12" s="20"/>
    </row>
    <row r="13" spans="1:23" s="18" customFormat="1" ht="12.95" customHeight="1" x14ac:dyDescent="0.2">
      <c r="A13" s="18" t="s">
        <v>18</v>
      </c>
      <c r="C13" s="20" t="s">
        <v>13</v>
      </c>
    </row>
    <row r="14" spans="1:23" s="18" customFormat="1" ht="12.95" customHeight="1" x14ac:dyDescent="0.2"/>
    <row r="15" spans="1:23" s="18" customFormat="1" ht="12.95" customHeight="1" x14ac:dyDescent="0.2">
      <c r="A15" s="33" t="s">
        <v>17</v>
      </c>
      <c r="C15" s="34">
        <f ca="1">(C7+C11)+(C8+C12)*INT(MAX(F21:F3533))</f>
        <v>55446.505700000002</v>
      </c>
      <c r="E15" s="35" t="s">
        <v>34</v>
      </c>
      <c r="F15" s="36">
        <v>1</v>
      </c>
    </row>
    <row r="16" spans="1:23" s="18" customFormat="1" ht="12.95" customHeight="1" x14ac:dyDescent="0.2">
      <c r="A16" s="21" t="s">
        <v>4</v>
      </c>
      <c r="C16" s="37">
        <f ca="1">+C8+C12</f>
        <v>2.3722220645162353</v>
      </c>
      <c r="E16" s="35" t="s">
        <v>30</v>
      </c>
      <c r="F16" s="37">
        <f ca="1">NOW()+15018.5+$C$5/24</f>
        <v>60372.753525694439</v>
      </c>
    </row>
    <row r="17" spans="1:21" s="18" customFormat="1" ht="12.95" customHeight="1" thickBot="1" x14ac:dyDescent="0.25">
      <c r="A17" s="35" t="s">
        <v>27</v>
      </c>
      <c r="C17" s="18">
        <f>COUNT(C21:C2191)</f>
        <v>2</v>
      </c>
      <c r="E17" s="35" t="s">
        <v>35</v>
      </c>
      <c r="F17" s="38">
        <f ca="1">ROUND(2*(F16-$C$7)/$C$8,0)/2+F15</f>
        <v>3627.5</v>
      </c>
    </row>
    <row r="18" spans="1:21" s="18" customFormat="1" ht="12.95" customHeight="1" thickTop="1" thickBot="1" x14ac:dyDescent="0.25">
      <c r="A18" s="21" t="s">
        <v>5</v>
      </c>
      <c r="C18" s="39">
        <f ca="1">+C15</f>
        <v>55446.505700000002</v>
      </c>
      <c r="D18" s="40">
        <f ca="1">+C16</f>
        <v>2.3722220645162353</v>
      </c>
      <c r="E18" s="35" t="s">
        <v>36</v>
      </c>
      <c r="F18" s="31">
        <f ca="1">ROUND(2*(F16-$C$15)/$C$16,0)/2+F15</f>
        <v>2077.5</v>
      </c>
    </row>
    <row r="19" spans="1:21" s="18" customFormat="1" ht="12.95" customHeight="1" thickTop="1" x14ac:dyDescent="0.2">
      <c r="E19" s="35" t="s">
        <v>31</v>
      </c>
      <c r="F19" s="41">
        <f ca="1">+$C$15+$C$16*F18-15018.5-$C$5/24</f>
        <v>45356.692872365813</v>
      </c>
    </row>
    <row r="20" spans="1:21" s="18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42" t="s">
        <v>38</v>
      </c>
      <c r="I20" s="42" t="s">
        <v>39</v>
      </c>
      <c r="J20" s="42" t="s">
        <v>40</v>
      </c>
      <c r="K20" s="42" t="s">
        <v>41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2" t="s">
        <v>14</v>
      </c>
      <c r="U20" s="44" t="s">
        <v>33</v>
      </c>
    </row>
    <row r="21" spans="1:21" s="18" customFormat="1" ht="12.95" customHeight="1" x14ac:dyDescent="0.2">
      <c r="A21" s="18" t="s">
        <v>51</v>
      </c>
      <c r="C21" s="26">
        <v>51769.561499999836</v>
      </c>
      <c r="D21" s="26" t="s">
        <v>13</v>
      </c>
      <c r="E21" s="18">
        <f>+(C21-C$7)/C$8</f>
        <v>0</v>
      </c>
      <c r="F21" s="18">
        <f>ROUND(2*E21,0)/2</f>
        <v>0</v>
      </c>
      <c r="G21" s="18">
        <f>+C21-(C$7+F21*C$8)</f>
        <v>0</v>
      </c>
      <c r="I21" s="18">
        <f>+G21</f>
        <v>0</v>
      </c>
      <c r="O21" s="18">
        <f ca="1">+C$11+C$12*$F21</f>
        <v>6.9388939039072284E-18</v>
      </c>
      <c r="Q21" s="45">
        <f>+C21-15018.5</f>
        <v>36751.061499999836</v>
      </c>
    </row>
    <row r="22" spans="1:21" s="18" customFormat="1" ht="12.95" customHeight="1" x14ac:dyDescent="0.2">
      <c r="A22" s="18" t="s">
        <v>52</v>
      </c>
      <c r="B22" s="18" t="s">
        <v>53</v>
      </c>
      <c r="C22" s="26">
        <v>55446.505700000002</v>
      </c>
      <c r="D22" s="26">
        <v>2.0000000000000001E-4</v>
      </c>
      <c r="E22" s="18">
        <f>+(C22-C$7)/C$8</f>
        <v>1549.9556125095016</v>
      </c>
      <c r="F22" s="18">
        <f>ROUND(2*E22,0)/2</f>
        <v>1550</v>
      </c>
      <c r="G22" s="18">
        <f>+C22-(C$7+F22*C$8)</f>
        <v>-0.10529999983555172</v>
      </c>
      <c r="I22" s="18">
        <f>+G22</f>
        <v>-0.10529999983555172</v>
      </c>
      <c r="O22" s="18">
        <f ca="1">+C$11+C$12*$F22</f>
        <v>-0.10529999983555172</v>
      </c>
      <c r="Q22" s="45">
        <f>+C22-15018.5</f>
        <v>40428.005700000002</v>
      </c>
    </row>
    <row r="23" spans="1:21" s="18" customFormat="1" ht="12.95" customHeight="1" x14ac:dyDescent="0.2">
      <c r="C23" s="26"/>
      <c r="D23" s="26"/>
      <c r="Q23" s="45"/>
    </row>
    <row r="24" spans="1:21" s="18" customFormat="1" ht="12.95" customHeight="1" x14ac:dyDescent="0.2">
      <c r="C24" s="26"/>
      <c r="D24" s="26"/>
      <c r="Q24" s="45"/>
    </row>
    <row r="25" spans="1:21" s="18" customFormat="1" ht="12.95" customHeight="1" x14ac:dyDescent="0.2">
      <c r="C25" s="26"/>
      <c r="D25" s="26"/>
      <c r="Q25" s="45"/>
    </row>
    <row r="26" spans="1:21" s="18" customFormat="1" ht="12.95" customHeight="1" x14ac:dyDescent="0.2">
      <c r="C26" s="26"/>
      <c r="D26" s="26"/>
      <c r="Q26" s="45"/>
    </row>
    <row r="27" spans="1:21" s="18" customFormat="1" ht="12.95" customHeight="1" x14ac:dyDescent="0.2">
      <c r="C27" s="26"/>
      <c r="D27" s="26"/>
      <c r="Q27" s="45"/>
    </row>
    <row r="28" spans="1:21" s="18" customFormat="1" ht="12.95" customHeight="1" x14ac:dyDescent="0.2">
      <c r="C28" s="26"/>
      <c r="D28" s="26"/>
      <c r="Q28" s="45"/>
    </row>
    <row r="29" spans="1:21" s="18" customFormat="1" ht="12.95" customHeight="1" x14ac:dyDescent="0.2">
      <c r="C29" s="26"/>
      <c r="D29" s="26"/>
      <c r="Q29" s="45"/>
    </row>
    <row r="30" spans="1:21" s="18" customFormat="1" ht="12.95" customHeight="1" x14ac:dyDescent="0.2">
      <c r="C30" s="26"/>
      <c r="D30" s="26"/>
      <c r="Q30" s="45"/>
    </row>
    <row r="31" spans="1:21" s="18" customFormat="1" ht="12.95" customHeight="1" x14ac:dyDescent="0.2">
      <c r="C31" s="26"/>
      <c r="D31" s="26"/>
      <c r="Q31" s="45"/>
    </row>
    <row r="32" spans="1:21" s="18" customFormat="1" ht="12.95" customHeight="1" x14ac:dyDescent="0.2">
      <c r="C32" s="26"/>
      <c r="D32" s="26"/>
      <c r="Q32" s="45"/>
    </row>
    <row r="33" spans="3:17" s="18" customFormat="1" ht="12.95" customHeight="1" x14ac:dyDescent="0.2">
      <c r="C33" s="26"/>
      <c r="D33" s="26"/>
      <c r="Q33" s="45"/>
    </row>
    <row r="34" spans="3:17" s="18" customFormat="1" ht="12.95" customHeight="1" x14ac:dyDescent="0.2">
      <c r="C34" s="26"/>
      <c r="D34" s="26"/>
    </row>
    <row r="35" spans="3:17" s="18" customFormat="1" ht="12.95" customHeight="1" x14ac:dyDescent="0.2">
      <c r="C35" s="26"/>
      <c r="D35" s="26"/>
    </row>
    <row r="36" spans="3:17" s="18" customFormat="1" ht="12.95" customHeight="1" x14ac:dyDescent="0.2">
      <c r="C36" s="26"/>
      <c r="D36" s="26"/>
    </row>
    <row r="37" spans="3:17" s="18" customFormat="1" ht="12.95" customHeight="1" x14ac:dyDescent="0.2">
      <c r="C37" s="26"/>
      <c r="D37" s="26"/>
    </row>
    <row r="38" spans="3:17" s="18" customFormat="1" ht="12.95" customHeight="1" x14ac:dyDescent="0.2">
      <c r="C38" s="26"/>
      <c r="D38" s="26"/>
    </row>
    <row r="39" spans="3:17" s="18" customFormat="1" ht="12.95" customHeight="1" x14ac:dyDescent="0.2">
      <c r="C39" s="26"/>
      <c r="D39" s="26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2024-03-03T05:05:04Z</dcterms:modified>
</cp:coreProperties>
</file>