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4CDCB9-2BC5-4032-8714-DA48C838AD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21" i="1"/>
  <c r="H21" i="1"/>
  <c r="G11" i="1"/>
  <c r="E21" i="1"/>
  <c r="F21" i="1"/>
  <c r="E14" i="1"/>
  <c r="E15" i="1" s="1"/>
  <c r="C17" i="1"/>
  <c r="Q21" i="1"/>
  <c r="C11" i="1"/>
  <c r="C12" i="1"/>
  <c r="C16" i="1" l="1"/>
  <c r="D18" i="1" s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<sst xmlns="http://schemas.openxmlformats.org/spreadsheetml/2006/main" count="54" uniqueCount="51">
  <si>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</si>
  <si>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</si>
  <si>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</si>
  <si>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</si>
  <si>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</si>
  <si>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</si>
  <si>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</si>
  <si>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</si>
  <si>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</si>
  <si>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</si>
  <si>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</si>
  <si>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</si>
  <si>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</si>
  <si>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</si>
  <si>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</si>
  <si>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</si>
  <si>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</si>
  <si>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</si>
  <si>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</si>
  <si>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</si>
  <si>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</si>
  <si>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</si>
  <si>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</si>
  <si>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</si>
  <si>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</si>
  <si>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</si>
  <si>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</si>
  <si>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</si>
  <si>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</si>
  <si>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</si>
  <si>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</si>
  <si>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</si>
  <si>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</si>
  <si>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</si>
  <si>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</si>
  <si>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</si>
  <si>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</si>
  <si>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</si>
  <si>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</si>
  <si>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</si>
  <si>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</si>
  <si>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</si>
  <si>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OX Per</t>
  </si>
  <si>
    <t>OX Per / GSC 2386-0791</t>
  </si>
  <si>
    <t>G2386-0791</t>
  </si>
  <si>
    <t>EA</t>
  </si>
  <si>
    <t>Malkov</t>
  </si>
  <si>
    <t>IBVS 5992</t>
  </si>
  <si>
    <t>I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</si>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</sst>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OX Per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CB-45B0-AC62-CF2F33FC74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-0.10735000000568107</c:v>
                </c:pt>
                <c:pt idx="2">
                  <c:v>-0.11236999999528052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CB-45B0-AC62-CF2F33FC74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CB-45B0-AC62-CF2F33FC74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CB-45B0-AC62-CF2F33FC74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CB-45B0-AC62-CF2F33FC74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CB-45B0-AC62-CF2F33FC74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CB-45B0-AC62-CF2F33FC74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2.4476864133704535E-5</c:v>
                </c:pt>
                <c:pt idx="1">
                  <c:v>-0.10909688571069968</c:v>
                </c:pt>
                <c:pt idx="2">
                  <c:v>-0.11064759115439564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CB-45B0-AC62-CF2F33FC747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8585</c:v>
                </c:pt>
                <c:pt idx="2">
                  <c:v>8707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CB-45B0-AC62-CF2F33FC7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610368"/>
        <c:axId val="1"/>
      </c:scatterChart>
      <c:valAx>
        <c:axId val="72461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610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8C8B32-CCCB-4DFF-5189-572AC068E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" t="s">
        <v>42</v>
      </c>
      <c r="F1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29334.307000000001</v>
      </c>
      <c r="D4" s="10">
        <v>3.0562100000000001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29334.307000000001</v>
      </c>
      <c r="D7" s="11" t="s">
        <v>46</v>
      </c>
    </row>
    <row r="8" spans="1:7" s="6" customFormat="1" ht="12.95" customHeight="1" x14ac:dyDescent="0.2">
      <c r="A8" s="6" t="s">
        <v>3</v>
      </c>
      <c r="C8" s="6">
        <v>3.0562100000000001</v>
      </c>
      <c r="D8" s="11" t="s">
        <v>46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2.4476864133704535E-5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-1.2710700358163471E-5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1" t="s">
        <v>39</v>
      </c>
      <c r="E13" s="13">
        <v>1</v>
      </c>
    </row>
    <row r="14" spans="1:7" s="6" customFormat="1" ht="12.95" customHeight="1" x14ac:dyDescent="0.2">
      <c r="D14" s="11" t="s">
        <v>32</v>
      </c>
      <c r="E14" s="17">
        <f ca="1">NOW()+15018.5+$C$9/24</f>
        <v>60372.755792361109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55944.616822408847</v>
      </c>
      <c r="D15" s="11" t="s">
        <v>40</v>
      </c>
      <c r="E15" s="17">
        <f ca="1">ROUND(2*(E14-$C$7)/$C$8,0)/2+E13</f>
        <v>10157</v>
      </c>
    </row>
    <row r="16" spans="1:7" s="6" customFormat="1" ht="12.95" customHeight="1" x14ac:dyDescent="0.2">
      <c r="A16" s="8" t="s">
        <v>4</v>
      </c>
      <c r="C16" s="20">
        <f ca="1">+C8+C12</f>
        <v>3.0561972892996421</v>
      </c>
      <c r="D16" s="11" t="s">
        <v>33</v>
      </c>
      <c r="E16" s="15">
        <f ca="1">ROUND(2*(E14-$C$15)/$C$16,0)/2+E13</f>
        <v>1450</v>
      </c>
    </row>
    <row r="17" spans="1:18" s="6" customFormat="1" ht="12.95" customHeight="1" thickBot="1" x14ac:dyDescent="0.25">
      <c r="A17" s="11" t="s">
        <v>29</v>
      </c>
      <c r="C17" s="6">
        <f>COUNT(C21:C2191)</f>
        <v>3</v>
      </c>
      <c r="D17" s="11" t="s">
        <v>34</v>
      </c>
      <c r="E17" s="21">
        <f ca="1">+$C$15+$C$16*E16-15018.5-$C$9/24</f>
        <v>45357.998725226666</v>
      </c>
    </row>
    <row r="18" spans="1:18" s="6" customFormat="1" ht="12.95" customHeight="1" thickTop="1" thickBot="1" x14ac:dyDescent="0.25">
      <c r="A18" s="8" t="s">
        <v>5</v>
      </c>
      <c r="C18" s="22">
        <f ca="1">+C15</f>
        <v>55944.616822408847</v>
      </c>
      <c r="D18" s="23">
        <f ca="1">+C16</f>
        <v>3.0561972892996421</v>
      </c>
      <c r="E18" s="24" t="s">
        <v>35</v>
      </c>
    </row>
    <row r="19" spans="1:18" s="6" customFormat="1" ht="12.95" customHeight="1" thickTop="1" x14ac:dyDescent="0.2">
      <c r="A19" s="3" t="s">
        <v>36</v>
      </c>
      <c r="E19" s="25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37</v>
      </c>
      <c r="I20" s="26" t="s">
        <v>50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38</v>
      </c>
    </row>
    <row r="21" spans="1:18" s="6" customFormat="1" ht="12.95" customHeight="1" x14ac:dyDescent="0.2">
      <c r="A21" s="11" t="s">
        <v>41</v>
      </c>
      <c r="C21" s="29">
        <f>C4</f>
        <v>29334.307000000001</v>
      </c>
      <c r="D21" s="29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2.4476864133704535E-5</v>
      </c>
      <c r="Q21" s="30">
        <f>+C21-15018.5</f>
        <v>14315.807000000001</v>
      </c>
    </row>
    <row r="22" spans="1:18" s="6" customFormat="1" ht="12.95" customHeight="1" x14ac:dyDescent="0.2">
      <c r="A22" s="4" t="s">
        <v>47</v>
      </c>
      <c r="B22" s="5" t="s">
        <v>48</v>
      </c>
      <c r="C22" s="4">
        <v>55571.762499999997</v>
      </c>
      <c r="D22" s="4">
        <v>1.5E-3</v>
      </c>
      <c r="E22" s="6">
        <f>+(C22-C$7)/C$8</f>
        <v>8584.9648747959054</v>
      </c>
      <c r="F22" s="6">
        <f>ROUND(2*E22,0)/2</f>
        <v>8585</v>
      </c>
      <c r="G22" s="6">
        <f>+C22-(C$7+F22*C$8)</f>
        <v>-0.10735000000568107</v>
      </c>
      <c r="I22" s="6">
        <f>+G22</f>
        <v>-0.10735000000568107</v>
      </c>
      <c r="O22" s="6">
        <f ca="1">+C$11+C$12*$F22</f>
        <v>-0.10909688571069968</v>
      </c>
      <c r="Q22" s="30">
        <f>+C22-15018.5</f>
        <v>40553.262499999997</v>
      </c>
    </row>
    <row r="23" spans="1:18" s="6" customFormat="1" ht="12.95" customHeight="1" x14ac:dyDescent="0.2">
      <c r="A23" s="31" t="s">
        <v>49</v>
      </c>
      <c r="B23" s="32" t="s">
        <v>48</v>
      </c>
      <c r="C23" s="31">
        <v>55944.615100000003</v>
      </c>
      <c r="D23" s="31">
        <v>6.9999999999999999E-4</v>
      </c>
      <c r="E23" s="6">
        <f>+(C23-C$7)/C$8</f>
        <v>8706.9632322386224</v>
      </c>
      <c r="F23" s="6">
        <f>ROUND(2*E23,0)/2</f>
        <v>8707</v>
      </c>
      <c r="G23" s="6">
        <f>+C23-(C$7+F23*C$8)</f>
        <v>-0.11236999999528052</v>
      </c>
      <c r="I23" s="6">
        <f>+G23</f>
        <v>-0.11236999999528052</v>
      </c>
      <c r="O23" s="6">
        <f ca="1">+C$11+C$12*$F23</f>
        <v>-0.11064759115439564</v>
      </c>
      <c r="Q23" s="30">
        <f>+C23-15018.5</f>
        <v>40926.115100000003</v>
      </c>
    </row>
    <row r="24" spans="1:18" s="6" customFormat="1" ht="12.95" customHeight="1" x14ac:dyDescent="0.2">
      <c r="C24" s="29"/>
      <c r="D24" s="29"/>
      <c r="Q24" s="30"/>
    </row>
    <row r="25" spans="1:18" s="6" customFormat="1" ht="12.95" customHeight="1" x14ac:dyDescent="0.2">
      <c r="C25" s="29"/>
      <c r="D25" s="29"/>
      <c r="Q25" s="30"/>
    </row>
    <row r="26" spans="1:18" s="6" customFormat="1" ht="12.95" customHeight="1" x14ac:dyDescent="0.2">
      <c r="C26" s="29"/>
      <c r="D26" s="29"/>
      <c r="Q26" s="30"/>
    </row>
    <row r="27" spans="1:18" s="6" customFormat="1" ht="12.95" customHeight="1" x14ac:dyDescent="0.2">
      <c r="C27" s="29"/>
      <c r="D27" s="29"/>
      <c r="Q27" s="30"/>
    </row>
    <row r="28" spans="1:18" s="6" customFormat="1" ht="12.95" customHeight="1" x14ac:dyDescent="0.2">
      <c r="C28" s="29"/>
      <c r="D28" s="29"/>
      <c r="Q28" s="30"/>
    </row>
    <row r="29" spans="1:18" s="6" customFormat="1" ht="12.95" customHeight="1" x14ac:dyDescent="0.2">
      <c r="C29" s="29"/>
      <c r="D29" s="29"/>
      <c r="Q29" s="30"/>
    </row>
    <row r="30" spans="1:18" s="6" customFormat="1" ht="12.95" customHeight="1" x14ac:dyDescent="0.2">
      <c r="C30" s="29"/>
      <c r="D30" s="29"/>
      <c r="Q30" s="30"/>
    </row>
    <row r="31" spans="1:18" s="6" customFormat="1" ht="12.95" customHeight="1" x14ac:dyDescent="0.2">
      <c r="C31" s="29"/>
      <c r="D31" s="29"/>
      <c r="Q31" s="30"/>
    </row>
    <row r="32" spans="1:18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2024-03-03T05:08:20Z</dcterms:modified>
</cp:coreProperties>
</file>