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744638F-930A-44ED-AF33-B0D07E8D658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Q27" i="1"/>
  <c r="E23" i="1"/>
  <c r="F23" i="1"/>
  <c r="G23" i="1"/>
  <c r="J23" i="1"/>
  <c r="E24" i="1"/>
  <c r="F24" i="1"/>
  <c r="G24" i="1"/>
  <c r="J24" i="1"/>
  <c r="E25" i="1"/>
  <c r="F25" i="1"/>
  <c r="G25" i="1"/>
  <c r="J25" i="1"/>
  <c r="E22" i="1"/>
  <c r="F22" i="1"/>
  <c r="G22" i="1"/>
  <c r="J22" i="1"/>
  <c r="E26" i="1"/>
  <c r="F26" i="1"/>
  <c r="G26" i="1"/>
  <c r="K26" i="1"/>
  <c r="E21" i="1"/>
  <c r="F21" i="1"/>
  <c r="G21" i="1"/>
  <c r="K21" i="1"/>
  <c r="Q23" i="1"/>
  <c r="Q24" i="1"/>
  <c r="Q25" i="1"/>
  <c r="D9" i="1"/>
  <c r="C9" i="1"/>
  <c r="Q26" i="1"/>
  <c r="Q22" i="1"/>
  <c r="F16" i="1"/>
  <c r="F17" i="1" s="1"/>
  <c r="C17" i="1"/>
  <c r="Q21" i="1"/>
  <c r="C12" i="1"/>
  <c r="C11" i="1"/>
  <c r="C15" i="1" l="1"/>
  <c r="F18" i="1" s="1"/>
  <c r="O26" i="1"/>
  <c r="O23" i="1"/>
  <c r="O27" i="1"/>
  <c r="O24" i="1"/>
  <c r="O25" i="1"/>
  <c r="O22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<sst xmlns="http://schemas.openxmlformats.org/spreadsheetml/2006/main" count="62" uniqueCount="53">
  <si>
    <t>IBVS 6244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</si>
  <si>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</si>
  <si>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</si>
  <si>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</si>
  <si>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</si>
  <si>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</si>
  <si>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</si>
  <si>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</si>
  <si>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</si>
  <si>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</si>
  <si>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</si>
  <si>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</si>
  <si>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</si>
  <si>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</si>
  <si>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</si>
  <si>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</si>
  <si>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</si>
  <si>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</si>
  <si>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</si>
  <si>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</si>
  <si>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</si>
  <si>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</si>
  <si>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</si>
  <si>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</si>
  <si>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</si>
  <si>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</si>
  <si>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</si>
  <si>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</si>
  <si>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</si>
  <si>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</si>
  <si>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</si>
  <si>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</si>
  <si>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</si>
  <si>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</si>
  <si>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</si>
  <si>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</si>
  <si>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</si>
  <si>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</si>
  <si>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</si>
  <si>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Kreiner</t>
  </si>
  <si>
    <t>IBVS 5918</t>
  </si>
  <si>
    <t>I</t>
  </si>
  <si>
    <t>not avail.</t>
  </si>
  <si>
    <t>V0570 Per / GSC 3314-1225</t>
  </si>
  <si>
    <t>G3314-1225</t>
  </si>
  <si>
    <t>EB:</t>
  </si>
  <si>
    <t>IBVS 6196</t>
  </si>
  <si>
    <t>pg</t>
  </si>
  <si>
    <t>vis</t>
  </si>
  <si>
    <t>PE</t>
  </si>
  <si>
    <t>CCD</t>
  </si>
  <si>
    <t>IBVS 6048</t>
  </si>
  <si>
    <t>IBVS 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</si>
</sst>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30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29" fillId="0" borderId="0" xfId="42" applyFont="1" applyAlignment="1">
      <alignment vertical="center"/>
    </xf>
    <xf numFmtId="0" fontId="29" fillId="0" borderId="0" xfId="42" applyFont="1" applyAlignment="1">
      <alignment horizontal="center" vertical="center" wrapText="1"/>
    </xf>
    <xf numFmtId="0" fontId="29" fillId="0" borderId="0" xfId="42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V0570 Per - O-C Diagr.</a:t>
            </a:r>
          </a:p>
        </c:rich>
      </c:tx>
      <c:layout>
        <c:manualLayout>
          <c:xMode val="edge"/>
          <c:yMode val="edge"/>
          <c:x val="0.3774436090225564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117667333506626"/>
          <c:w val="0.82105263157894737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1233</c:v>
                </c:pt>
                <c:pt idx="2">
                  <c:v>1829</c:v>
                </c:pt>
                <c:pt idx="3">
                  <c:v>1920</c:v>
                </c:pt>
                <c:pt idx="4">
                  <c:v>1939</c:v>
                </c:pt>
                <c:pt idx="5">
                  <c:v>2544.5</c:v>
                </c:pt>
                <c:pt idx="6">
                  <c:v>2799.5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99-4F04-8AD3-EF5640801F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1233</c:v>
                </c:pt>
                <c:pt idx="2">
                  <c:v>1829</c:v>
                </c:pt>
                <c:pt idx="3">
                  <c:v>1920</c:v>
                </c:pt>
                <c:pt idx="4">
                  <c:v>1939</c:v>
                </c:pt>
                <c:pt idx="5">
                  <c:v>2544.5</c:v>
                </c:pt>
                <c:pt idx="6">
                  <c:v>2799.5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99-4F04-8AD3-EF5640801F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1233</c:v>
                </c:pt>
                <c:pt idx="2">
                  <c:v>1829</c:v>
                </c:pt>
                <c:pt idx="3">
                  <c:v>1920</c:v>
                </c:pt>
                <c:pt idx="4">
                  <c:v>1939</c:v>
                </c:pt>
                <c:pt idx="5">
                  <c:v>2544.5</c:v>
                </c:pt>
                <c:pt idx="6">
                  <c:v>2799.5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9.7304000009899028E-3</c:v>
                </c:pt>
                <c:pt idx="2">
                  <c:v>1.4835199996014126E-2</c:v>
                </c:pt>
                <c:pt idx="3">
                  <c:v>2.1396000003733207E-2</c:v>
                </c:pt>
                <c:pt idx="4">
                  <c:v>1.9503199997416232E-2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99-4F04-8AD3-EF5640801F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1233</c:v>
                </c:pt>
                <c:pt idx="2">
                  <c:v>1829</c:v>
                </c:pt>
                <c:pt idx="3">
                  <c:v>1920</c:v>
                </c:pt>
                <c:pt idx="4">
                  <c:v>1939</c:v>
                </c:pt>
                <c:pt idx="5">
                  <c:v>2544.5</c:v>
                </c:pt>
                <c:pt idx="6">
                  <c:v>2799.5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5">
                  <c:v>2.5061600004846696E-2</c:v>
                </c:pt>
                <c:pt idx="6">
                  <c:v>2.1805600001243874E-2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99-4F04-8AD3-EF5640801F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1233</c:v>
                </c:pt>
                <c:pt idx="2">
                  <c:v>1829</c:v>
                </c:pt>
                <c:pt idx="3">
                  <c:v>1920</c:v>
                </c:pt>
                <c:pt idx="4">
                  <c:v>1939</c:v>
                </c:pt>
                <c:pt idx="5">
                  <c:v>2544.5</c:v>
                </c:pt>
                <c:pt idx="6">
                  <c:v>2799.5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99-4F04-8AD3-EF5640801F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1233</c:v>
                </c:pt>
                <c:pt idx="2">
                  <c:v>1829</c:v>
                </c:pt>
                <c:pt idx="3">
                  <c:v>1920</c:v>
                </c:pt>
                <c:pt idx="4">
                  <c:v>1939</c:v>
                </c:pt>
                <c:pt idx="5">
                  <c:v>2544.5</c:v>
                </c:pt>
                <c:pt idx="6">
                  <c:v>2799.5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99-4F04-8AD3-EF5640801F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1.6999999999999999E-3</c:v>
                  </c:pt>
                  <c:pt idx="3">
                    <c:v>1.1000000000000001E-3</c:v>
                  </c:pt>
                  <c:pt idx="4">
                    <c:v>5.9999999999999995E-4</c:v>
                  </c:pt>
                  <c:pt idx="5">
                    <c:v>3.3999999999999998E-3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1233</c:v>
                </c:pt>
                <c:pt idx="2">
                  <c:v>1829</c:v>
                </c:pt>
                <c:pt idx="3">
                  <c:v>1920</c:v>
                </c:pt>
                <c:pt idx="4">
                  <c:v>1939</c:v>
                </c:pt>
                <c:pt idx="5">
                  <c:v>2544.5</c:v>
                </c:pt>
                <c:pt idx="6">
                  <c:v>2799.5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99-4F04-8AD3-EF5640801F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1233</c:v>
                </c:pt>
                <c:pt idx="2">
                  <c:v>1829</c:v>
                </c:pt>
                <c:pt idx="3">
                  <c:v>1920</c:v>
                </c:pt>
                <c:pt idx="4">
                  <c:v>1939</c:v>
                </c:pt>
                <c:pt idx="5">
                  <c:v>2544.5</c:v>
                </c:pt>
                <c:pt idx="6">
                  <c:v>2799.5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3.3930844385510542E-4</c:v>
                </c:pt>
                <c:pt idx="1">
                  <c:v>1.1393265624965541E-2</c:v>
                </c:pt>
                <c:pt idx="2">
                  <c:v>1.6736459850384699E-2</c:v>
                </c:pt>
                <c:pt idx="3">
                  <c:v>1.7552283129769166E-2</c:v>
                </c:pt>
                <c:pt idx="4">
                  <c:v>1.7722619858431855E-2</c:v>
                </c:pt>
                <c:pt idx="5">
                  <c:v>2.315098244818236E-2</c:v>
                </c:pt>
                <c:pt idx="6">
                  <c:v>2.5437080648655321E-2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99-4F04-8AD3-EF5640801F4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1233</c:v>
                </c:pt>
                <c:pt idx="2">
                  <c:v>1829</c:v>
                </c:pt>
                <c:pt idx="3">
                  <c:v>1920</c:v>
                </c:pt>
                <c:pt idx="4">
                  <c:v>1939</c:v>
                </c:pt>
                <c:pt idx="5">
                  <c:v>2544.5</c:v>
                </c:pt>
                <c:pt idx="6">
                  <c:v>2799.5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99-4F04-8AD3-EF5640801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606216"/>
        <c:axId val="1"/>
      </c:scatterChart>
      <c:valAx>
        <c:axId val="72460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60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353383458646616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70FF3C5-96BA-9B93-0DA3-A9E2C5B01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  <c r="E1" s="3"/>
      <c r="F1" t="s">
        <v>44</v>
      </c>
    </row>
    <row r="2" spans="1:6" s="6" customFormat="1" ht="12.95" customHeight="1" x14ac:dyDescent="0.2">
      <c r="A2" s="6" t="s">
        <v>25</v>
      </c>
      <c r="B2" s="6" t="s">
        <v>45</v>
      </c>
      <c r="C2" s="7"/>
      <c r="D2" s="7"/>
      <c r="E2" s="6">
        <v>0</v>
      </c>
    </row>
    <row r="3" spans="1:6" s="6" customFormat="1" ht="12.95" customHeight="1" thickBot="1" x14ac:dyDescent="0.25"/>
    <row r="4" spans="1:6" s="6" customFormat="1" ht="12.95" customHeight="1" thickBot="1" x14ac:dyDescent="0.25">
      <c r="A4" s="8" t="s">
        <v>2</v>
      </c>
      <c r="C4" s="9" t="s">
        <v>42</v>
      </c>
      <c r="D4" s="10" t="s">
        <v>42</v>
      </c>
    </row>
    <row r="5" spans="1:6" s="6" customFormat="1" ht="12.95" customHeight="1" x14ac:dyDescent="0.2">
      <c r="A5" s="11" t="s">
        <v>30</v>
      </c>
      <c r="C5" s="12">
        <v>-9.5</v>
      </c>
      <c r="D5" s="6" t="s">
        <v>31</v>
      </c>
    </row>
    <row r="6" spans="1:6" s="6" customFormat="1" ht="12.95" customHeight="1" x14ac:dyDescent="0.2">
      <c r="A6" s="8" t="s">
        <v>3</v>
      </c>
    </row>
    <row r="7" spans="1:6" s="6" customFormat="1" ht="12.95" customHeight="1" x14ac:dyDescent="0.2">
      <c r="A7" s="6" t="s">
        <v>4</v>
      </c>
      <c r="C7" s="6">
        <v>52501.636599999998</v>
      </c>
      <c r="D7" s="13" t="s">
        <v>39</v>
      </c>
    </row>
    <row r="8" spans="1:6" s="6" customFormat="1" ht="12.95" customHeight="1" x14ac:dyDescent="0.2">
      <c r="A8" s="6" t="s">
        <v>5</v>
      </c>
      <c r="C8" s="6">
        <v>1.9009312</v>
      </c>
      <c r="D8" s="13" t="s">
        <v>39</v>
      </c>
    </row>
    <row r="9" spans="1:6" s="6" customFormat="1" ht="12.95" customHeight="1" x14ac:dyDescent="0.2">
      <c r="A9" s="3" t="s">
        <v>35</v>
      </c>
      <c r="B9" s="14">
        <v>21</v>
      </c>
      <c r="C9" s="15" t="str">
        <f>"F"&amp;B9</f>
        <v>F21</v>
      </c>
      <c r="D9" s="16" t="str">
        <f>"G"&amp;B9</f>
        <v>G21</v>
      </c>
    </row>
    <row r="10" spans="1:6" s="6" customFormat="1" ht="12.95" customHeight="1" thickBot="1" x14ac:dyDescent="0.25">
      <c r="C10" s="17" t="s">
        <v>21</v>
      </c>
      <c r="D10" s="17" t="s">
        <v>22</v>
      </c>
    </row>
    <row r="11" spans="1:6" s="6" customFormat="1" ht="12.95" customHeight="1" x14ac:dyDescent="0.2">
      <c r="A11" s="6" t="s">
        <v>17</v>
      </c>
      <c r="C11" s="16">
        <f ca="1">INTERCEPT(INDIRECT($D$9):G992,INDIRECT($C$9):F992)</f>
        <v>3.3930844385510542E-4</v>
      </c>
      <c r="D11" s="7"/>
    </row>
    <row r="12" spans="1:6" s="6" customFormat="1" ht="12.95" customHeight="1" x14ac:dyDescent="0.2">
      <c r="A12" s="6" t="s">
        <v>18</v>
      </c>
      <c r="C12" s="16">
        <f ca="1">SLOPE(INDIRECT($D$9):G992,INDIRECT($C$9):F992)</f>
        <v>8.9650909822469063E-6</v>
      </c>
      <c r="D12" s="7"/>
    </row>
    <row r="13" spans="1:6" s="6" customFormat="1" ht="12.95" customHeight="1" x14ac:dyDescent="0.2">
      <c r="A13" s="6" t="s">
        <v>20</v>
      </c>
      <c r="C13" s="7" t="s">
        <v>15</v>
      </c>
    </row>
    <row r="14" spans="1:6" s="6" customFormat="1" ht="12.95" customHeight="1" x14ac:dyDescent="0.2"/>
    <row r="15" spans="1:6" s="6" customFormat="1" ht="12.95" customHeight="1" x14ac:dyDescent="0.2">
      <c r="A15" s="18" t="s">
        <v>19</v>
      </c>
      <c r="C15" s="19">
        <f ca="1">(C7+C11)+(C8+C12)*INT(MAX(F21:F3533))</f>
        <v>57822.368461398102</v>
      </c>
      <c r="E15" s="13" t="s">
        <v>37</v>
      </c>
      <c r="F15" s="12">
        <v>1</v>
      </c>
    </row>
    <row r="16" spans="1:6" s="6" customFormat="1" ht="12.95" customHeight="1" x14ac:dyDescent="0.2">
      <c r="A16" s="8" t="s">
        <v>6</v>
      </c>
      <c r="C16" s="20">
        <f ca="1">+C8+C12</f>
        <v>1.9009401650909823</v>
      </c>
      <c r="E16" s="13" t="s">
        <v>32</v>
      </c>
      <c r="F16" s="21">
        <f ca="1">NOW()+15018.5+$C$5/24</f>
        <v>60372.80640011574</v>
      </c>
    </row>
    <row r="17" spans="1:21" s="6" customFormat="1" ht="12.95" customHeight="1" thickBot="1" x14ac:dyDescent="0.25">
      <c r="A17" s="13" t="s">
        <v>29</v>
      </c>
      <c r="C17" s="6">
        <f>COUNT(C21:C2191)</f>
        <v>7</v>
      </c>
      <c r="E17" s="13" t="s">
        <v>38</v>
      </c>
      <c r="F17" s="21">
        <f ca="1">ROUND(2*(F16-$C$7)/$C$8,0)/2+F15</f>
        <v>4141.5</v>
      </c>
    </row>
    <row r="18" spans="1:21" s="6" customFormat="1" ht="12.95" customHeight="1" thickTop="1" thickBot="1" x14ac:dyDescent="0.25">
      <c r="A18" s="8" t="s">
        <v>7</v>
      </c>
      <c r="C18" s="22">
        <f ca="1">+C15</f>
        <v>57822.368461398102</v>
      </c>
      <c r="D18" s="23">
        <f ca="1">+C16</f>
        <v>1.9009401650909823</v>
      </c>
      <c r="E18" s="13" t="s">
        <v>33</v>
      </c>
      <c r="F18" s="16">
        <f ca="1">ROUND(2*(F16-$C$15)/$C$16,0)/2+F15</f>
        <v>1342.5</v>
      </c>
    </row>
    <row r="19" spans="1:21" s="6" customFormat="1" ht="12.95" customHeight="1" thickTop="1" x14ac:dyDescent="0.2">
      <c r="E19" s="13" t="s">
        <v>34</v>
      </c>
      <c r="F19" s="24">
        <f ca="1">+$C$15+$C$16*F18-15018.5-$C$5/24</f>
        <v>45356.276466366086</v>
      </c>
    </row>
    <row r="20" spans="1:21" s="6" customFormat="1" ht="12.95" customHeight="1" thickBot="1" x14ac:dyDescent="0.25">
      <c r="A20" s="17" t="s">
        <v>8</v>
      </c>
      <c r="B20" s="17" t="s">
        <v>9</v>
      </c>
      <c r="C20" s="17" t="s">
        <v>10</v>
      </c>
      <c r="D20" s="17" t="s">
        <v>14</v>
      </c>
      <c r="E20" s="17" t="s">
        <v>11</v>
      </c>
      <c r="F20" s="17" t="s">
        <v>12</v>
      </c>
      <c r="G20" s="17" t="s">
        <v>13</v>
      </c>
      <c r="H20" s="25" t="s">
        <v>47</v>
      </c>
      <c r="I20" s="25" t="s">
        <v>48</v>
      </c>
      <c r="J20" s="25" t="s">
        <v>49</v>
      </c>
      <c r="K20" s="25" t="s">
        <v>50</v>
      </c>
      <c r="L20" s="25" t="s">
        <v>26</v>
      </c>
      <c r="M20" s="25" t="s">
        <v>27</v>
      </c>
      <c r="N20" s="25" t="s">
        <v>28</v>
      </c>
      <c r="O20" s="25" t="s">
        <v>24</v>
      </c>
      <c r="P20" s="26" t="s">
        <v>23</v>
      </c>
      <c r="Q20" s="17" t="s">
        <v>16</v>
      </c>
      <c r="U20" s="27" t="s">
        <v>36</v>
      </c>
    </row>
    <row r="21" spans="1:21" s="6" customFormat="1" ht="12.95" customHeight="1" x14ac:dyDescent="0.2">
      <c r="A21" s="13" t="s">
        <v>39</v>
      </c>
      <c r="C21" s="28">
        <v>52501.636599999998</v>
      </c>
      <c r="D21" s="28" t="s">
        <v>15</v>
      </c>
      <c r="E21" s="6">
        <f t="shared" ref="E21:E26" si="0">+(C21-C$7)/C$8</f>
        <v>0</v>
      </c>
      <c r="F21" s="6">
        <f t="shared" ref="F21:F27" si="1">ROUND(2*E21,0)/2</f>
        <v>0</v>
      </c>
      <c r="G21" s="6">
        <f t="shared" ref="G21:G26" si="2">+C21-(C$7+F21*C$8)</f>
        <v>0</v>
      </c>
      <c r="K21" s="6">
        <f>+G21</f>
        <v>0</v>
      </c>
      <c r="O21" s="6">
        <f t="shared" ref="O21:O26" ca="1" si="3">+C$11+C$12*$F21</f>
        <v>3.3930844385510542E-4</v>
      </c>
      <c r="Q21" s="29">
        <f t="shared" ref="Q21:Q26" si="4">+C21-15018.5</f>
        <v>37483.136599999998</v>
      </c>
    </row>
    <row r="22" spans="1:21" s="6" customFormat="1" ht="12.95" customHeight="1" x14ac:dyDescent="0.2">
      <c r="A22" s="4" t="s">
        <v>40</v>
      </c>
      <c r="B22" s="5" t="s">
        <v>41</v>
      </c>
      <c r="C22" s="4">
        <v>54845.494500000001</v>
      </c>
      <c r="D22" s="4">
        <v>8.9999999999999998E-4</v>
      </c>
      <c r="E22" s="6">
        <f t="shared" si="0"/>
        <v>1233.0051187544309</v>
      </c>
      <c r="F22" s="6">
        <f t="shared" si="1"/>
        <v>1233</v>
      </c>
      <c r="G22" s="6">
        <f t="shared" si="2"/>
        <v>9.7304000009899028E-3</v>
      </c>
      <c r="J22" s="6">
        <f>+G22</f>
        <v>9.7304000009899028E-3</v>
      </c>
      <c r="O22" s="6">
        <f t="shared" ca="1" si="3"/>
        <v>1.1393265624965541E-2</v>
      </c>
      <c r="Q22" s="29">
        <f t="shared" si="4"/>
        <v>39826.994500000001</v>
      </c>
    </row>
    <row r="23" spans="1:21" s="6" customFormat="1" ht="12.95" customHeight="1" x14ac:dyDescent="0.2">
      <c r="A23" s="30" t="s">
        <v>51</v>
      </c>
      <c r="B23" s="31" t="s">
        <v>41</v>
      </c>
      <c r="C23" s="30">
        <v>55978.454599999997</v>
      </c>
      <c r="D23" s="30">
        <v>1.6999999999999999E-3</v>
      </c>
      <c r="E23" s="6">
        <f t="shared" si="0"/>
        <v>1829.0078041751324</v>
      </c>
      <c r="F23" s="6">
        <f t="shared" si="1"/>
        <v>1829</v>
      </c>
      <c r="G23" s="6">
        <f t="shared" si="2"/>
        <v>1.4835199996014126E-2</v>
      </c>
      <c r="J23" s="6">
        <f>+G23</f>
        <v>1.4835199996014126E-2</v>
      </c>
      <c r="O23" s="6">
        <f t="shared" ca="1" si="3"/>
        <v>1.6736459850384699E-2</v>
      </c>
      <c r="Q23" s="29">
        <f t="shared" si="4"/>
        <v>40959.954599999997</v>
      </c>
    </row>
    <row r="24" spans="1:21" s="6" customFormat="1" ht="12.95" customHeight="1" x14ac:dyDescent="0.2">
      <c r="A24" s="30" t="s">
        <v>52</v>
      </c>
      <c r="B24" s="31" t="s">
        <v>41</v>
      </c>
      <c r="C24" s="30">
        <v>56151.445899999999</v>
      </c>
      <c r="D24" s="30">
        <v>1.1000000000000001E-3</v>
      </c>
      <c r="E24" s="6">
        <f t="shared" si="0"/>
        <v>1920.0112555362343</v>
      </c>
      <c r="F24" s="6">
        <f t="shared" si="1"/>
        <v>1920</v>
      </c>
      <c r="G24" s="6">
        <f t="shared" si="2"/>
        <v>2.1396000003733207E-2</v>
      </c>
      <c r="J24" s="6">
        <f>+G24</f>
        <v>2.1396000003733207E-2</v>
      </c>
      <c r="O24" s="6">
        <f t="shared" ca="1" si="3"/>
        <v>1.7552283129769166E-2</v>
      </c>
      <c r="Q24" s="29">
        <f t="shared" si="4"/>
        <v>41132.945899999999</v>
      </c>
    </row>
    <row r="25" spans="1:21" s="6" customFormat="1" ht="12.95" customHeight="1" x14ac:dyDescent="0.2">
      <c r="A25" s="30" t="s">
        <v>52</v>
      </c>
      <c r="B25" s="31" t="s">
        <v>41</v>
      </c>
      <c r="C25" s="30">
        <v>56187.561699999998</v>
      </c>
      <c r="D25" s="30">
        <v>5.9999999999999995E-4</v>
      </c>
      <c r="E25" s="6">
        <f t="shared" si="0"/>
        <v>1939.0102598137166</v>
      </c>
      <c r="F25" s="6">
        <f t="shared" si="1"/>
        <v>1939</v>
      </c>
      <c r="G25" s="6">
        <f t="shared" si="2"/>
        <v>1.9503199997416232E-2</v>
      </c>
      <c r="J25" s="6">
        <f>+G25</f>
        <v>1.9503199997416232E-2</v>
      </c>
      <c r="O25" s="6">
        <f t="shared" ca="1" si="3"/>
        <v>1.7722619858431855E-2</v>
      </c>
      <c r="Q25" s="29">
        <f t="shared" si="4"/>
        <v>41169.061699999998</v>
      </c>
    </row>
    <row r="26" spans="1:21" s="6" customFormat="1" ht="12.95" customHeight="1" x14ac:dyDescent="0.2">
      <c r="A26" s="32" t="s">
        <v>46</v>
      </c>
      <c r="B26" s="33" t="s">
        <v>41</v>
      </c>
      <c r="C26" s="34">
        <v>57338.581100000003</v>
      </c>
      <c r="D26" s="34">
        <v>3.3999999999999998E-3</v>
      </c>
      <c r="E26" s="6">
        <f t="shared" si="0"/>
        <v>2544.5131838543157</v>
      </c>
      <c r="F26" s="6">
        <f t="shared" si="1"/>
        <v>2544.5</v>
      </c>
      <c r="G26" s="6">
        <f t="shared" si="2"/>
        <v>2.5061600004846696E-2</v>
      </c>
      <c r="K26" s="6">
        <f>+G26</f>
        <v>2.5061600004846696E-2</v>
      </c>
      <c r="O26" s="6">
        <f t="shared" ca="1" si="3"/>
        <v>2.315098244818236E-2</v>
      </c>
      <c r="Q26" s="29">
        <f t="shared" si="4"/>
        <v>42320.081100000003</v>
      </c>
    </row>
    <row r="27" spans="1:21" s="6" customFormat="1" ht="12.95" customHeight="1" x14ac:dyDescent="0.2">
      <c r="A27" s="35" t="s">
        <v>0</v>
      </c>
      <c r="B27" s="36" t="s">
        <v>1</v>
      </c>
      <c r="C27" s="37">
        <v>57823.315300000002</v>
      </c>
      <c r="D27" s="37">
        <v>2E-3</v>
      </c>
      <c r="E27" s="6">
        <f>+(C27-C$7)/C$8</f>
        <v>2799.5114710095791</v>
      </c>
      <c r="F27" s="6">
        <f t="shared" si="1"/>
        <v>2799.5</v>
      </c>
      <c r="G27" s="6">
        <f>+C27-(C$7+F27*C$8)</f>
        <v>2.1805600001243874E-2</v>
      </c>
      <c r="K27" s="6">
        <f>+G27</f>
        <v>2.1805600001243874E-2</v>
      </c>
      <c r="O27" s="6">
        <f ca="1">+C$11+C$12*$F27</f>
        <v>2.5437080648655321E-2</v>
      </c>
      <c r="Q27" s="29">
        <f>+C27-15018.5</f>
        <v>42804.815300000002</v>
      </c>
    </row>
    <row r="28" spans="1:21" s="6" customFormat="1" ht="12.95" customHeight="1" x14ac:dyDescent="0.2">
      <c r="C28" s="28"/>
      <c r="D28" s="28"/>
      <c r="Q28" s="29"/>
    </row>
    <row r="29" spans="1:21" s="6" customFormat="1" ht="12.95" customHeight="1" x14ac:dyDescent="0.2">
      <c r="C29" s="28"/>
      <c r="D29" s="28"/>
      <c r="Q29" s="29"/>
    </row>
    <row r="30" spans="1:21" s="6" customFormat="1" ht="12.95" customHeight="1" x14ac:dyDescent="0.2">
      <c r="C30" s="28"/>
      <c r="D30" s="28"/>
      <c r="Q30" s="29"/>
    </row>
    <row r="31" spans="1:21" s="6" customFormat="1" ht="12.95" customHeight="1" x14ac:dyDescent="0.2">
      <c r="C31" s="28"/>
      <c r="D31" s="28"/>
      <c r="Q31" s="29"/>
    </row>
    <row r="32" spans="1:21" s="6" customFormat="1" ht="12.95" customHeight="1" x14ac:dyDescent="0.2">
      <c r="C32" s="28"/>
      <c r="D32" s="28"/>
      <c r="Q32" s="29"/>
    </row>
    <row r="33" spans="3:17" s="6" customFormat="1" ht="12.95" customHeight="1" x14ac:dyDescent="0.2">
      <c r="C33" s="28"/>
      <c r="D33" s="28"/>
      <c r="Q33" s="29"/>
    </row>
    <row r="34" spans="3:17" s="6" customFormat="1" ht="12.95" customHeight="1" x14ac:dyDescent="0.2">
      <c r="C34" s="28"/>
      <c r="D34" s="28"/>
    </row>
    <row r="35" spans="3:17" s="6" customFormat="1" ht="12.95" customHeight="1" x14ac:dyDescent="0.2">
      <c r="C35" s="28"/>
      <c r="D35" s="28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3220" r:id="rId1" display="http://vsolj.cetus-net.org/bulletin.html"/>
    <hyperlink ref="H63213" r:id="rId2" display="https://www.aavso.org/ejaavso"/>
    <hyperlink ref="AP71" r:id="rId3" display="http://cdsbib.u-strasbg.fr/cgi-bin/cdsbib?1990RMxAA..21..381G"/>
    <hyperlink ref="AP68" r:id="rId4" display="http://cdsbib.u-strasbg.fr/cgi-bin/cdsbib?1990RMxAA..21..381G"/>
    <hyperlink ref="AP70" r:id="rId5" display="http://cdsbib.u-strasbg.fr/cgi-bin/cdsbib?1990RMxAA..21..381G"/>
    <hyperlink ref="AP46" r:id="rId6" display="http://cdsbib.u-strasbg.fr/cgi-bin/cdsbib?1990RMxAA..21..381G"/>
    <hyperlink ref="I63220" r:id="rId7" display="http://vsolj.cetus-net.org/bulletin.html"/>
    <hyperlink ref="AQ207" r:id="rId8" display="http://cdsbib.u-strasbg.fr/cgi-bin/cdsbib?1990RMxAA..21..381G"/>
    <hyperlink ref="AQ1851" r:id="rId9" display="http://cdsbib.u-strasbg.fr/cgi-bin/cdsbib?1990RMxAA..21..381G"/>
    <hyperlink ref="AQ208" r:id="rId10" display="http://cdsbib.u-strasbg.fr/cgi-bin/cdsbib?1990RMxAA..21..381G"/>
    <hyperlink ref="H63217" r:id="rId11" display="https://www.aavso.org/ejaavso"/>
    <hyperlink ref="H1058" r:id="rId12" display="http://vsolj.cetus-net.org/bulletin.html"/>
    <hyperlink ref="AP4296" r:id="rId13" display="http://cdsbib.u-strasbg.fr/cgi-bin/cdsbib?1990RMxAA..21..381G"/>
    <hyperlink ref="AP4299" r:id="rId14" display="http://cdsbib.u-strasbg.fr/cgi-bin/cdsbib?1990RMxAA..21..381G"/>
    <hyperlink ref="AP4297" r:id="rId15" display="http://cdsbib.u-strasbg.fr/cgi-bin/cdsbib?1990RMxAA..21..381G"/>
    <hyperlink ref="AP4275" r:id="rId16" display="http://cdsbib.u-strasbg.fr/cgi-bin/cdsbib?1990RMxAA..21..381G"/>
    <hyperlink ref="I1058" r:id="rId17" display="http://vsolj.cetus-net.org/bulletin.html"/>
    <hyperlink ref="AQ4409" r:id="rId18" display="http://cdsbib.u-strasbg.fr/cgi-bin/cdsbib?1990RMxAA..21..381G"/>
    <hyperlink ref="AQ64497" r:id="rId19" display="http://cdsbib.u-strasbg.fr/cgi-bin/cdsbib?1990RMxAA..21..381G"/>
    <hyperlink ref="AQ441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2024-03-03T06:21:13Z</dcterms:modified>
</cp:coreProperties>
</file>