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F0AE3D-6366-408C-96AB-4D89F2957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8" i="1"/>
  <c r="F38" i="1"/>
  <c r="G38" i="1" s="1"/>
  <c r="K38" i="1" s="1"/>
  <c r="Q38" i="1"/>
  <c r="C7" i="1"/>
  <c r="C8" i="1"/>
  <c r="E22" i="1"/>
  <c r="F22" i="1"/>
  <c r="G22" i="1"/>
  <c r="K22" i="1"/>
  <c r="C9" i="1"/>
  <c r="D9" i="1"/>
  <c r="F16" i="1"/>
  <c r="F17" i="1" s="1"/>
  <c r="C17" i="1"/>
  <c r="E21" i="1"/>
  <c r="F21" i="1"/>
  <c r="G21" i="1"/>
  <c r="I21" i="1"/>
  <c r="Q21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C12" i="1"/>
  <c r="C11" i="1"/>
  <c r="O38" i="1" l="1"/>
  <c r="O37" i="1"/>
  <c r="O29" i="1"/>
  <c r="O30" i="1"/>
  <c r="O31" i="1"/>
  <c r="O36" i="1"/>
  <c r="O28" i="1"/>
  <c r="O35" i="1"/>
  <c r="O32" i="1"/>
  <c r="O34" i="1"/>
  <c r="O27" i="1"/>
  <c r="O33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<sst xmlns="http://schemas.openxmlformats.org/spreadsheetml/2006/main" count="78" uniqueCount="57">
  <si>
    <t>V0723 Per / GSC 3684-1954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</si>
  <si>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</si>
  <si>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</si>
  <si>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</si>
  <si>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</si>
  <si>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</si>
  <si>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</si>
  <si>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</si>
  <si>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</si>
  <si>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</si>
  <si>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</si>
  <si>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</si>
  <si>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</si>
  <si>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</si>
  <si>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</si>
  <si>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</si>
  <si>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</si>
  <si>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</si>
  <si>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</si>
  <si>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</si>
  <si>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</si>
  <si>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</si>
  <si>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</si>
  <si>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</si>
  <si>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</si>
  <si>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</si>
  <si>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</si>
  <si>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</si>
  <si>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</si>
  <si>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</si>
  <si>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</si>
  <si>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</si>
  <si>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</si>
  <si>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</si>
  <si>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</si>
  <si>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</si>
  <si>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</si>
  <si>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</si>
  <si>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</si>
  <si>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</si>
  <si>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</si>
  <si>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</si>
  <si>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GCVS 4</t>
  </si>
  <si>
    <t>OEJV 0137</t>
  </si>
  <si>
    <t>I</t>
  </si>
  <si>
    <t>OEJV 0160</t>
  </si>
  <si>
    <t>IBVS 6011</t>
  </si>
  <si>
    <t>IBVS 6084</t>
  </si>
  <si>
    <t>IBVS 6042</t>
  </si>
  <si>
    <t>OEJV 0168</t>
  </si>
  <si>
    <t>OEJV 0179</t>
  </si>
  <si>
    <t>II</t>
  </si>
  <si>
    <t>IBVS 6196</t>
  </si>
  <si>
    <t>JAVSO..44…69</t>
  </si>
  <si>
    <t>OEJV 0211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</si>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</sst>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15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  <xf numFmtId="0" fontId="13" fillId="0" borderId="0"/>
    <xf numFmtId="0" fontId="13" fillId="0" borderId="0"/>
  </cellStyleXfs>
  <cellXfs count="5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/>
    <xf numFmtId="0" fontId="8" fillId="0" borderId="0" xfId="6" applyFont="1"/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7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166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5" applyNumberFormat="1" applyFont="1" applyAlignment="1">
      <alignment horizontal="left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22822889753688513"/>
          <c:w val="0.8285714285714286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Active!$H$21:$H$360</c:f>
              <c:numCache>
                <c:formatCode>General</c:formatCode>
                <c:ptCount val="3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1-4FEF-B396-59B330E1244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Active!$I$21:$I$360</c:f>
              <c:numCache>
                <c:formatCode>General</c:formatCode>
                <c:ptCount val="34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1-4FEF-B396-59B330E1244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Active!$J$21:$J$360</c:f>
              <c:numCache>
                <c:formatCode>General</c:formatCode>
                <c:ptCount val="340"/>
                <c:pt idx="4">
                  <c:v>-2.5476500000004307</c:v>
                </c:pt>
                <c:pt idx="5">
                  <c:v>-2.4419999999954598</c:v>
                </c:pt>
                <c:pt idx="6">
                  <c:v>-2.3205500000040047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1-4FEF-B396-59B330E1244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Active!$K$21:$K$360</c:f>
              <c:numCache>
                <c:formatCode>General</c:formatCode>
                <c:ptCount val="340"/>
                <c:pt idx="1">
                  <c:v>-2.3535499999925378</c:v>
                </c:pt>
                <c:pt idx="2">
                  <c:v>-2.2105799999990268</c:v>
                </c:pt>
                <c:pt idx="3">
                  <c:v>-2.5771000000022468</c:v>
                </c:pt>
                <c:pt idx="7">
                  <c:v>-2.8476499999960652</c:v>
                </c:pt>
                <c:pt idx="8">
                  <c:v>-2.7075499999991735</c:v>
                </c:pt>
                <c:pt idx="9">
                  <c:v>-2.9686399999991409</c:v>
                </c:pt>
                <c:pt idx="10">
                  <c:v>-2.827579999997397</c:v>
                </c:pt>
                <c:pt idx="11">
                  <c:v>-2.8249999999970896</c:v>
                </c:pt>
                <c:pt idx="12">
                  <c:v>-2.8015700000032666</c:v>
                </c:pt>
                <c:pt idx="13">
                  <c:v>-2.7673500000018976</c:v>
                </c:pt>
                <c:pt idx="14">
                  <c:v>-2.669210000000021</c:v>
                </c:pt>
                <c:pt idx="15">
                  <c:v>-2.6043100001552375</c:v>
                </c:pt>
                <c:pt idx="16">
                  <c:v>-2.712149999992107</c:v>
                </c:pt>
                <c:pt idx="17">
                  <c:v>-2.6644499999965774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1-4FEF-B396-59B330E1244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Active!$L$21:$L$360</c:f>
              <c:numCache>
                <c:formatCode>General</c:formatCode>
                <c:ptCount val="3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31-4FEF-B396-59B330E124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Active!$M$21:$M$360</c:f>
              <c:numCache>
                <c:formatCode>General</c:formatCode>
                <c:ptCount val="3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31-4FEF-B396-59B330E124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Active!$N$21:$N$360</c:f>
              <c:numCache>
                <c:formatCode>General</c:formatCode>
                <c:ptCount val="3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31-4FEF-B396-59B330E124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Active!$F$21:$F$360</c:f>
              <c:numCache>
                <c:formatCode>General</c:formatCode>
                <c:ptCount val="340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  <c:pt idx="16">
                  <c:v>9945.5</c:v>
                </c:pt>
                <c:pt idx="17">
                  <c:v>10088.5</c:v>
                </c:pt>
              </c:numCache>
            </c:numRef>
          </c:xVal>
          <c:yVal>
            <c:numRef>
              <c:f>Active!$O$21:$O$360</c:f>
              <c:numCache>
                <c:formatCode>General</c:formatCode>
                <c:ptCount val="340"/>
                <c:pt idx="6">
                  <c:v>-2.8686901334912593</c:v>
                </c:pt>
                <c:pt idx="7">
                  <c:v>-2.8676532071015668</c:v>
                </c:pt>
                <c:pt idx="8">
                  <c:v>-2.8439853622568387</c:v>
                </c:pt>
                <c:pt idx="9">
                  <c:v>-2.8216914448784531</c:v>
                </c:pt>
                <c:pt idx="10">
                  <c:v>-2.7991123727429024</c:v>
                </c:pt>
                <c:pt idx="11">
                  <c:v>-2.7987753716662525</c:v>
                </c:pt>
                <c:pt idx="12">
                  <c:v>-2.7942906650308328</c:v>
                </c:pt>
                <c:pt idx="13">
                  <c:v>-2.7897281889161865</c:v>
                </c:pt>
                <c:pt idx="14">
                  <c:v>-2.775081603661782</c:v>
                </c:pt>
                <c:pt idx="15">
                  <c:v>-2.7637013365349086</c:v>
                </c:pt>
                <c:pt idx="16">
                  <c:v>-2.6526465201988576</c:v>
                </c:pt>
                <c:pt idx="17">
                  <c:v>-2.6452324965125573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31-4FEF-B396-59B330E1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50192"/>
        <c:axId val="1"/>
      </c:scatterChart>
      <c:valAx>
        <c:axId val="47175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50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58646616541354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19050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161182-344C-1DD0-443F-BF14D7F4B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.28515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22" customWidth="1"/>
    <col min="18" max="16384" width="10.28515625" style="1"/>
  </cols>
  <sheetData>
    <row r="1" spans="1:6" s="1" customFormat="1" ht="20.25">
      <c r="A1" s="2" t="s">
        <v>0</v>
      </c>
    </row>
    <row r="2" spans="1:6" s="23" customFormat="1" ht="12.95" customHeight="1">
      <c r="A2" s="23" t="s">
        <v>1</v>
      </c>
      <c r="B2" s="3" t="s">
        <v>2</v>
      </c>
      <c r="D2" s="24"/>
    </row>
    <row r="3" spans="1:6" s="23" customFormat="1" ht="12.95" customHeight="1"/>
    <row r="4" spans="1:6" s="23" customFormat="1" ht="12.95" customHeight="1">
      <c r="A4" s="25" t="s">
        <v>3</v>
      </c>
      <c r="C4" s="26">
        <v>51589.595999999998</v>
      </c>
      <c r="D4" s="27">
        <v>0.79610000000000003</v>
      </c>
    </row>
    <row r="5" spans="1:6" s="23" customFormat="1" ht="12.95" customHeight="1">
      <c r="A5" s="28" t="s">
        <v>4</v>
      </c>
      <c r="C5" s="29">
        <v>-9.5</v>
      </c>
      <c r="D5" s="23" t="s">
        <v>5</v>
      </c>
    </row>
    <row r="6" spans="1:6" s="23" customFormat="1" ht="12.95" customHeight="1">
      <c r="A6" s="25" t="s">
        <v>6</v>
      </c>
    </row>
    <row r="7" spans="1:6" s="23" customFormat="1" ht="12.95" customHeight="1">
      <c r="A7" s="23" t="s">
        <v>7</v>
      </c>
      <c r="C7" s="23">
        <f>+C4</f>
        <v>51589.595999999998</v>
      </c>
    </row>
    <row r="8" spans="1:6" s="23" customFormat="1" ht="12.95" customHeight="1">
      <c r="A8" s="23" t="s">
        <v>8</v>
      </c>
      <c r="C8" s="23">
        <f>+D4</f>
        <v>0.79610000000000003</v>
      </c>
    </row>
    <row r="9" spans="1:6" s="23" customFormat="1" ht="12.95" customHeight="1">
      <c r="A9" s="30" t="s">
        <v>9</v>
      </c>
      <c r="B9" s="31">
        <v>30</v>
      </c>
      <c r="C9" s="32" t="str">
        <f>"F"&amp;B9</f>
        <v>F30</v>
      </c>
      <c r="D9" s="33" t="str">
        <f>"G"&amp;B9</f>
        <v>G30</v>
      </c>
    </row>
    <row r="10" spans="1:6" s="23" customFormat="1" ht="12.95" customHeight="1">
      <c r="C10" s="34" t="s">
        <v>10</v>
      </c>
      <c r="D10" s="34" t="s">
        <v>11</v>
      </c>
    </row>
    <row r="11" spans="1:6" s="23" customFormat="1" ht="12.95" customHeight="1">
      <c r="A11" s="23" t="s">
        <v>12</v>
      </c>
      <c r="C11" s="33">
        <f ca="1">INTERCEPT(INDIRECT($D$9):G992,INDIRECT($C$9):F992)</f>
        <v>-3.1682840906331222</v>
      </c>
      <c r="D11" s="24"/>
    </row>
    <row r="12" spans="1:6" s="23" customFormat="1" ht="12.95" customHeight="1">
      <c r="A12" s="23" t="s">
        <v>13</v>
      </c>
      <c r="C12" s="33">
        <f ca="1">SLOPE(INDIRECT($D$9):G992,INDIRECT($C$9):F992)</f>
        <v>5.184631948461764E-5</v>
      </c>
      <c r="D12" s="24"/>
    </row>
    <row r="13" spans="1:6" s="23" customFormat="1" ht="12.95" customHeight="1">
      <c r="A13" s="23" t="s">
        <v>14</v>
      </c>
      <c r="C13" s="24" t="s">
        <v>15</v>
      </c>
    </row>
    <row r="14" spans="1:6" s="23" customFormat="1" ht="12.95" customHeight="1"/>
    <row r="15" spans="1:6" s="23" customFormat="1" ht="12.95" customHeight="1">
      <c r="A15" s="25" t="s">
        <v>16</v>
      </c>
      <c r="C15" s="35">
        <f ca="1">(C7+C11)+(C8+C12)*INT(MAX(F21:F3533))</f>
        <v>59618.007541580322</v>
      </c>
      <c r="E15" s="30" t="s">
        <v>17</v>
      </c>
      <c r="F15" s="29">
        <v>1</v>
      </c>
    </row>
    <row r="16" spans="1:6" s="23" customFormat="1" ht="12.95" customHeight="1">
      <c r="A16" s="25" t="s">
        <v>18</v>
      </c>
      <c r="C16" s="35">
        <f ca="1">+C8+C12</f>
        <v>0.79615184631948466</v>
      </c>
      <c r="E16" s="30" t="s">
        <v>19</v>
      </c>
      <c r="F16" s="33">
        <f ca="1">NOW()+15018.5+$C$5/24</f>
        <v>60372.812918402778</v>
      </c>
    </row>
    <row r="17" spans="1:17" s="23" customFormat="1" ht="12.95" customHeight="1">
      <c r="A17" s="30" t="s">
        <v>20</v>
      </c>
      <c r="C17" s="23">
        <f>COUNT(C21:C2191)</f>
        <v>18</v>
      </c>
      <c r="E17" s="30" t="s">
        <v>21</v>
      </c>
      <c r="F17" s="33">
        <f ca="1">ROUND(2*(F16-$C$7)/$C$8,0)/2+F15</f>
        <v>11034</v>
      </c>
    </row>
    <row r="18" spans="1:17" s="23" customFormat="1" ht="12.95" customHeight="1">
      <c r="A18" s="25" t="s">
        <v>22</v>
      </c>
      <c r="C18" s="36">
        <f ca="1">+C15</f>
        <v>59618.007541580322</v>
      </c>
      <c r="D18" s="37">
        <f ca="1">+C16</f>
        <v>0.79615184631948466</v>
      </c>
      <c r="E18" s="30" t="s">
        <v>23</v>
      </c>
      <c r="F18" s="33">
        <f ca="1">ROUND(2*(F16-$C$15)/$C$16,0)/2+F15</f>
        <v>949</v>
      </c>
    </row>
    <row r="19" spans="1:17" s="23" customFormat="1" ht="12.95" customHeight="1">
      <c r="E19" s="30" t="s">
        <v>24</v>
      </c>
      <c r="F19" s="38">
        <f ca="1">+$C$15+$C$16*F18-15018.5-$C$5/24</f>
        <v>45355.451477070848</v>
      </c>
    </row>
    <row r="20" spans="1:17" s="23" customFormat="1" ht="12.95" customHeight="1">
      <c r="A20" s="34" t="s">
        <v>25</v>
      </c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39" t="s">
        <v>32</v>
      </c>
      <c r="I20" s="39" t="s">
        <v>33</v>
      </c>
      <c r="J20" s="39" t="s">
        <v>34</v>
      </c>
      <c r="K20" s="39" t="s">
        <v>35</v>
      </c>
      <c r="L20" s="39" t="s">
        <v>36</v>
      </c>
      <c r="M20" s="39" t="s">
        <v>37</v>
      </c>
      <c r="N20" s="39" t="s">
        <v>38</v>
      </c>
      <c r="O20" s="39" t="s">
        <v>39</v>
      </c>
      <c r="P20" s="39" t="s">
        <v>40</v>
      </c>
      <c r="Q20" s="34" t="s">
        <v>41</v>
      </c>
    </row>
    <row r="21" spans="1:17" s="23" customFormat="1" ht="12.95" customHeight="1">
      <c r="A21" s="23" t="s">
        <v>42</v>
      </c>
      <c r="C21" s="40">
        <v>51589.595999999998</v>
      </c>
      <c r="D21" s="40" t="s">
        <v>15</v>
      </c>
      <c r="E21" s="23">
        <f t="shared" ref="E21:E27" si="0">+(C21-C$7)/C$8</f>
        <v>0</v>
      </c>
      <c r="F21" s="23">
        <f>ROUND(2*E21,0)/2</f>
        <v>0</v>
      </c>
      <c r="G21" s="23">
        <f t="shared" ref="G21:G27" si="1">+C21-(C$7+F21*C$8)</f>
        <v>0</v>
      </c>
      <c r="I21" s="23">
        <f>+G21</f>
        <v>0</v>
      </c>
      <c r="Q21" s="41">
        <f t="shared" ref="Q21:Q27" si="2">+C21-15018.5</f>
        <v>36571.095999999998</v>
      </c>
    </row>
    <row r="22" spans="1:17" s="23" customFormat="1" ht="12.95" customHeight="1">
      <c r="A22" s="42" t="s">
        <v>43</v>
      </c>
      <c r="B22" s="6" t="s">
        <v>44</v>
      </c>
      <c r="C22" s="5">
        <v>55479.375350000002</v>
      </c>
      <c r="D22" s="5">
        <v>2.9999999999999997E-4</v>
      </c>
      <c r="E22" s="23">
        <f t="shared" si="0"/>
        <v>4886.0436502951943</v>
      </c>
      <c r="F22" s="43">
        <f t="shared" ref="F22:F27" si="3">ROUND(2*E22,0)/2+3</f>
        <v>4889</v>
      </c>
      <c r="G22" s="23">
        <f t="shared" si="1"/>
        <v>-2.3535499999925378</v>
      </c>
      <c r="K22" s="23">
        <f>+G22</f>
        <v>-2.3535499999925378</v>
      </c>
      <c r="Q22" s="41">
        <f t="shared" si="2"/>
        <v>40460.875350000002</v>
      </c>
    </row>
    <row r="23" spans="1:17" s="23" customFormat="1" ht="12.95" customHeight="1">
      <c r="A23" s="42" t="s">
        <v>45</v>
      </c>
      <c r="B23" s="6" t="s">
        <v>44</v>
      </c>
      <c r="C23" s="5">
        <v>55834.57892</v>
      </c>
      <c r="D23" s="5">
        <v>2.9999999999999997E-4</v>
      </c>
      <c r="E23" s="23">
        <f t="shared" si="0"/>
        <v>5332.2232382866496</v>
      </c>
      <c r="F23" s="43">
        <f t="shared" si="3"/>
        <v>5335</v>
      </c>
      <c r="G23" s="23">
        <f t="shared" si="1"/>
        <v>-2.2105799999990268</v>
      </c>
      <c r="K23" s="23">
        <f>+G23</f>
        <v>-2.2105799999990268</v>
      </c>
      <c r="Q23" s="41">
        <f t="shared" si="2"/>
        <v>40816.07892</v>
      </c>
    </row>
    <row r="24" spans="1:17" s="23" customFormat="1" ht="12.95" customHeight="1">
      <c r="A24" s="5" t="s">
        <v>46</v>
      </c>
      <c r="B24" s="6" t="s">
        <v>44</v>
      </c>
      <c r="C24" s="5">
        <v>55910.637999999999</v>
      </c>
      <c r="D24" s="5">
        <v>8.9999999999999998E-4</v>
      </c>
      <c r="E24" s="23">
        <f t="shared" si="0"/>
        <v>5427.7628438638376</v>
      </c>
      <c r="F24" s="43">
        <f t="shared" si="3"/>
        <v>5431</v>
      </c>
      <c r="G24" s="23">
        <f t="shared" si="1"/>
        <v>-2.5771000000022468</v>
      </c>
      <c r="K24" s="23">
        <f>+G24</f>
        <v>-2.5771000000022468</v>
      </c>
      <c r="Q24" s="41">
        <f t="shared" si="2"/>
        <v>40892.137999999999</v>
      </c>
    </row>
    <row r="25" spans="1:17" s="23" customFormat="1" ht="12.95" customHeight="1">
      <c r="A25" s="5" t="s">
        <v>47</v>
      </c>
      <c r="B25" s="6" t="s">
        <v>44</v>
      </c>
      <c r="C25" s="5">
        <v>56151.487699999998</v>
      </c>
      <c r="D25" s="5">
        <v>1.8E-3</v>
      </c>
      <c r="E25" s="23">
        <f t="shared" si="0"/>
        <v>5730.2998367039318</v>
      </c>
      <c r="F25" s="43">
        <f t="shared" si="3"/>
        <v>5733.5</v>
      </c>
      <c r="G25" s="23">
        <f t="shared" si="1"/>
        <v>-2.5476500000004307</v>
      </c>
      <c r="J25" s="23">
        <f>+G25</f>
        <v>-2.5476500000004307</v>
      </c>
      <c r="Q25" s="41">
        <f t="shared" si="2"/>
        <v>41132.987699999998</v>
      </c>
    </row>
    <row r="26" spans="1:17" s="23" customFormat="1" ht="12.95" customHeight="1">
      <c r="A26" s="5" t="s">
        <v>47</v>
      </c>
      <c r="B26" s="6" t="s">
        <v>44</v>
      </c>
      <c r="C26" s="5">
        <v>56177.4666</v>
      </c>
      <c r="D26" s="5">
        <v>5.0000000000000001E-3</v>
      </c>
      <c r="E26" s="23">
        <f t="shared" si="0"/>
        <v>5762.9325461625449</v>
      </c>
      <c r="F26" s="43">
        <f t="shared" si="3"/>
        <v>5766</v>
      </c>
      <c r="G26" s="23">
        <f t="shared" si="1"/>
        <v>-2.4419999999954598</v>
      </c>
      <c r="J26" s="23">
        <f>+G26</f>
        <v>-2.4419999999954598</v>
      </c>
      <c r="Q26" s="41">
        <f t="shared" si="2"/>
        <v>41158.9666</v>
      </c>
    </row>
    <row r="27" spans="1:17" s="23" customFormat="1" ht="12.95" customHeight="1">
      <c r="A27" s="5" t="s">
        <v>47</v>
      </c>
      <c r="B27" s="6" t="s">
        <v>44</v>
      </c>
      <c r="C27" s="5">
        <v>56187.539299999997</v>
      </c>
      <c r="D27" s="5">
        <v>1.2999999999999999E-3</v>
      </c>
      <c r="E27" s="23">
        <f t="shared" si="0"/>
        <v>5775.5851023740724</v>
      </c>
      <c r="F27" s="43">
        <f t="shared" si="3"/>
        <v>5778.5</v>
      </c>
      <c r="G27" s="23">
        <f t="shared" si="1"/>
        <v>-2.3205500000040047</v>
      </c>
      <c r="J27" s="23">
        <f>+G27</f>
        <v>-2.3205500000040047</v>
      </c>
      <c r="O27" s="23">
        <f t="shared" ref="O27:O35" ca="1" si="4">+C$11+C$12*$F27</f>
        <v>-2.8686901334912593</v>
      </c>
      <c r="Q27" s="41">
        <f t="shared" si="2"/>
        <v>41169.039299999997</v>
      </c>
    </row>
    <row r="28" spans="1:17" s="23" customFormat="1" ht="12.95" customHeight="1">
      <c r="A28" s="42" t="s">
        <v>48</v>
      </c>
      <c r="B28" s="6" t="s">
        <v>44</v>
      </c>
      <c r="C28" s="5">
        <v>56202.934200000003</v>
      </c>
      <c r="D28" s="5">
        <v>1.4000000000000001E-4</v>
      </c>
      <c r="E28" s="23">
        <f t="shared" ref="E28:E35" si="5">+(C28-C$7)/C$8</f>
        <v>5794.9229996231697</v>
      </c>
      <c r="F28" s="44">
        <f t="shared" ref="F28:F36" si="6">ROUND(2*E28,0)/2+3.5</f>
        <v>5798.5</v>
      </c>
      <c r="G28" s="23">
        <f t="shared" ref="G28:G35" si="7">+C28-(C$7+F28*C$8)</f>
        <v>-2.8476499999960652</v>
      </c>
      <c r="K28" s="23">
        <f t="shared" ref="K28:K35" si="8">+G28</f>
        <v>-2.8476499999960652</v>
      </c>
      <c r="O28" s="23">
        <f t="shared" ca="1" si="4"/>
        <v>-2.8676532071015668</v>
      </c>
      <c r="Q28" s="41">
        <f t="shared" ref="Q28:Q35" si="9">+C28-15018.5</f>
        <v>41184.434200000003</v>
      </c>
    </row>
    <row r="29" spans="1:17" s="23" customFormat="1" ht="12.95" customHeight="1">
      <c r="A29" s="5" t="s">
        <v>49</v>
      </c>
      <c r="B29" s="6" t="s">
        <v>44</v>
      </c>
      <c r="C29" s="45">
        <v>56566.493949999996</v>
      </c>
      <c r="D29" s="5">
        <v>2.0000000000000001E-4</v>
      </c>
      <c r="E29" s="23">
        <f t="shared" si="5"/>
        <v>6251.5989825398801</v>
      </c>
      <c r="F29" s="44">
        <f t="shared" si="6"/>
        <v>6255</v>
      </c>
      <c r="G29" s="23">
        <f t="shared" si="7"/>
        <v>-2.7075499999991735</v>
      </c>
      <c r="K29" s="23">
        <f t="shared" si="8"/>
        <v>-2.7075499999991735</v>
      </c>
      <c r="O29" s="23">
        <f t="shared" ca="1" si="4"/>
        <v>-2.8439853622568387</v>
      </c>
      <c r="Q29" s="41">
        <f t="shared" si="9"/>
        <v>41547.993949999996</v>
      </c>
    </row>
    <row r="30" spans="1:17" s="23" customFormat="1" ht="12.95" customHeight="1">
      <c r="A30" s="46" t="s">
        <v>50</v>
      </c>
      <c r="B30" s="47" t="s">
        <v>44</v>
      </c>
      <c r="C30" s="48">
        <v>56908.55586</v>
      </c>
      <c r="D30" s="48">
        <v>5.0000000000000001E-4</v>
      </c>
      <c r="E30" s="23">
        <f t="shared" si="5"/>
        <v>6681.2710212284919</v>
      </c>
      <c r="F30" s="44">
        <f t="shared" si="6"/>
        <v>6685</v>
      </c>
      <c r="G30" s="23">
        <f t="shared" si="7"/>
        <v>-2.9686399999991409</v>
      </c>
      <c r="K30" s="23">
        <f t="shared" si="8"/>
        <v>-2.9686399999991409</v>
      </c>
      <c r="O30" s="23">
        <f t="shared" ca="1" si="4"/>
        <v>-2.8216914448784531</v>
      </c>
      <c r="Q30" s="41">
        <f t="shared" si="9"/>
        <v>41890.05586</v>
      </c>
    </row>
    <row r="31" spans="1:17">
      <c r="A31" s="8" t="s">
        <v>50</v>
      </c>
      <c r="B31" s="9" t="s">
        <v>51</v>
      </c>
      <c r="C31" s="10">
        <v>57255.39847</v>
      </c>
      <c r="D31" s="10">
        <v>2.0000000000000001E-4</v>
      </c>
      <c r="E31" s="1">
        <f t="shared" si="5"/>
        <v>7116.9482100238693</v>
      </c>
      <c r="F31" s="7">
        <f t="shared" si="6"/>
        <v>7120.5</v>
      </c>
      <c r="G31" s="1">
        <f t="shared" si="7"/>
        <v>-2.827579999997397</v>
      </c>
      <c r="K31" s="1">
        <f t="shared" si="8"/>
        <v>-2.827579999997397</v>
      </c>
      <c r="O31" s="1">
        <f t="shared" ca="1" si="4"/>
        <v>-2.7991123727429024</v>
      </c>
      <c r="Q31" s="22">
        <f t="shared" si="9"/>
        <v>42236.89847</v>
      </c>
    </row>
    <row r="32" spans="1:17">
      <c r="A32" s="11" t="s">
        <v>52</v>
      </c>
      <c r="B32" s="12" t="s">
        <v>44</v>
      </c>
      <c r="C32" s="13">
        <v>57260.575700000001</v>
      </c>
      <c r="D32" s="51">
        <v>4.1000000000000003E-3</v>
      </c>
      <c r="E32" s="1">
        <f t="shared" si="5"/>
        <v>7123.4514508227649</v>
      </c>
      <c r="F32" s="7">
        <f t="shared" si="6"/>
        <v>7127</v>
      </c>
      <c r="G32" s="1">
        <f t="shared" si="7"/>
        <v>-2.8249999999970896</v>
      </c>
      <c r="K32" s="1">
        <f t="shared" si="8"/>
        <v>-2.8249999999970896</v>
      </c>
      <c r="O32" s="1">
        <f t="shared" ca="1" si="4"/>
        <v>-2.7987753716662525</v>
      </c>
      <c r="Q32" s="22">
        <f t="shared" si="9"/>
        <v>42242.075700000001</v>
      </c>
    </row>
    <row r="33" spans="1:17">
      <c r="A33" s="8" t="s">
        <v>50</v>
      </c>
      <c r="B33" s="9" t="s">
        <v>51</v>
      </c>
      <c r="C33" s="10">
        <v>57329.461779999998</v>
      </c>
      <c r="D33" s="10">
        <v>5.9999999999999995E-4</v>
      </c>
      <c r="E33" s="1">
        <f t="shared" si="5"/>
        <v>7209.9808817987687</v>
      </c>
      <c r="F33" s="7">
        <f t="shared" si="6"/>
        <v>7213.5</v>
      </c>
      <c r="G33" s="1">
        <f t="shared" si="7"/>
        <v>-2.8015700000032666</v>
      </c>
      <c r="K33" s="1">
        <f t="shared" si="8"/>
        <v>-2.8015700000032666</v>
      </c>
      <c r="O33" s="1">
        <f t="shared" ca="1" si="4"/>
        <v>-2.7942906650308328</v>
      </c>
      <c r="Q33" s="22">
        <f t="shared" si="9"/>
        <v>42310.961779999998</v>
      </c>
    </row>
    <row r="34" spans="1:17">
      <c r="A34" s="14" t="s">
        <v>53</v>
      </c>
      <c r="B34" s="15" t="s">
        <v>51</v>
      </c>
      <c r="C34" s="16">
        <v>57399.552799999998</v>
      </c>
      <c r="D34" s="16">
        <v>2.0000000000000001E-4</v>
      </c>
      <c r="E34" s="1">
        <f t="shared" si="5"/>
        <v>7298.0238663484479</v>
      </c>
      <c r="F34" s="7">
        <f t="shared" si="6"/>
        <v>7301.5</v>
      </c>
      <c r="G34" s="1">
        <f t="shared" si="7"/>
        <v>-2.7673500000018976</v>
      </c>
      <c r="K34" s="1">
        <f t="shared" si="8"/>
        <v>-2.7673500000018976</v>
      </c>
      <c r="O34" s="1">
        <f t="shared" ca="1" si="4"/>
        <v>-2.7897281889161865</v>
      </c>
      <c r="Q34" s="22">
        <f t="shared" si="9"/>
        <v>42381.052799999998</v>
      </c>
    </row>
    <row r="35" spans="1:17" ht="12" customHeight="1">
      <c r="A35" s="8" t="s">
        <v>50</v>
      </c>
      <c r="B35" s="9" t="s">
        <v>44</v>
      </c>
      <c r="C35" s="10">
        <v>57624.549189999998</v>
      </c>
      <c r="D35" s="10">
        <v>1.1000000000000001E-3</v>
      </c>
      <c r="E35" s="1">
        <f t="shared" si="5"/>
        <v>7580.6471423188041</v>
      </c>
      <c r="F35" s="7">
        <f t="shared" si="6"/>
        <v>7584</v>
      </c>
      <c r="G35" s="1">
        <f t="shared" si="7"/>
        <v>-2.669210000000021</v>
      </c>
      <c r="K35" s="1">
        <f t="shared" si="8"/>
        <v>-2.669210000000021</v>
      </c>
      <c r="O35" s="1">
        <f t="shared" ca="1" si="4"/>
        <v>-2.775081603661782</v>
      </c>
      <c r="Q35" s="22">
        <f t="shared" si="9"/>
        <v>42606.049189999998</v>
      </c>
    </row>
    <row r="36" spans="1:17" ht="12" customHeight="1">
      <c r="A36" s="17" t="s">
        <v>54</v>
      </c>
      <c r="B36" s="18" t="s">
        <v>44</v>
      </c>
      <c r="C36" s="19">
        <v>57799.358039999846</v>
      </c>
      <c r="D36" s="19">
        <v>2.9999999999999997E-4</v>
      </c>
      <c r="E36" s="1">
        <f>+(C36-C$7)/C$8</f>
        <v>7800.2286647404198</v>
      </c>
      <c r="F36" s="7">
        <f t="shared" si="6"/>
        <v>7803.5</v>
      </c>
      <c r="G36" s="1">
        <f>+C36-(C$7+F36*C$8)</f>
        <v>-2.6043100001552375</v>
      </c>
      <c r="K36" s="1">
        <f>+G36</f>
        <v>-2.6043100001552375</v>
      </c>
      <c r="O36" s="1">
        <f ca="1">+C$11+C$12*$F36</f>
        <v>-2.7637013365349086</v>
      </c>
      <c r="Q36" s="22">
        <f>+C36-15018.5</f>
        <v>42780.858039999846</v>
      </c>
    </row>
    <row r="37" spans="1:17" ht="12" customHeight="1">
      <c r="A37" s="20" t="s">
        <v>55</v>
      </c>
      <c r="B37" s="21" t="s">
        <v>44</v>
      </c>
      <c r="C37" s="49">
        <v>59504.496400000004</v>
      </c>
      <c r="D37" s="50">
        <v>1.4E-3</v>
      </c>
      <c r="E37" s="1">
        <f t="shared" ref="E37:E38" si="10">+(C37-C$7)/C$8</f>
        <v>9942.0932043713165</v>
      </c>
      <c r="F37" s="7">
        <f t="shared" ref="F37:F38" si="11">ROUND(2*E37,0)/2+3.5</f>
        <v>9945.5</v>
      </c>
      <c r="G37" s="1">
        <f t="shared" ref="G37:G38" si="12">+C37-(C$7+F37*C$8)</f>
        <v>-2.712149999992107</v>
      </c>
      <c r="K37" s="1">
        <f t="shared" ref="K37:K38" si="13">+G37</f>
        <v>-2.712149999992107</v>
      </c>
      <c r="O37" s="1">
        <f t="shared" ref="O37:O38" ca="1" si="14">+C$11+C$12*$F37</f>
        <v>-2.6526465201988576</v>
      </c>
      <c r="Q37" s="22">
        <f t="shared" ref="Q37:Q38" si="15">+C37-15018.5</f>
        <v>44485.996400000004</v>
      </c>
    </row>
    <row r="38" spans="1:17" ht="12" customHeight="1">
      <c r="A38" s="20" t="s">
        <v>56</v>
      </c>
      <c r="B38" s="21" t="s">
        <v>44</v>
      </c>
      <c r="C38" s="49">
        <v>59618.386400000003</v>
      </c>
      <c r="D38" s="50">
        <v>1E-4</v>
      </c>
      <c r="E38" s="1">
        <f t="shared" si="10"/>
        <v>10085.15312146716</v>
      </c>
      <c r="F38" s="7">
        <f t="shared" si="11"/>
        <v>10088.5</v>
      </c>
      <c r="G38" s="1">
        <f t="shared" si="12"/>
        <v>-2.6644499999965774</v>
      </c>
      <c r="K38" s="1">
        <f t="shared" si="13"/>
        <v>-2.6644499999965774</v>
      </c>
      <c r="O38" s="1">
        <f t="shared" ca="1" si="14"/>
        <v>-2.6452324965125573</v>
      </c>
      <c r="Q38" s="22">
        <f t="shared" si="15"/>
        <v>44599.886400000003</v>
      </c>
    </row>
    <row r="39" spans="1:17" ht="12" customHeight="1">
      <c r="C39" s="4"/>
      <c r="D39" s="4"/>
    </row>
    <row r="40" spans="1:17" ht="12" customHeight="1">
      <c r="C40" s="4"/>
      <c r="D40" s="4"/>
    </row>
    <row r="41" spans="1:17">
      <c r="C41" s="4"/>
      <c r="D41" s="4"/>
    </row>
    <row r="42" spans="1:17">
      <c r="C42" s="4"/>
      <c r="D42" s="4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2023-01-21T07:01:32Z</dcterms:created>
  <dcterms:modified xsi:type="dcterms:W3CDTF">2024-03-03T06:30:36Z</dcterms:modified>
</cp:coreProperties>
</file>