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BA31E1C-597E-4C11-BAAC-C042C0D2D61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3" i="1"/>
  <c r="F23" i="1" s="1"/>
  <c r="G23" i="1" s="1"/>
  <c r="K23" i="1" s="1"/>
  <c r="E22" i="1"/>
  <c r="F22" i="1"/>
  <c r="G22" i="1" s="1"/>
  <c r="K22" i="1" s="1"/>
  <c r="C9" i="1"/>
  <c r="D9" i="1"/>
  <c r="A21" i="1"/>
  <c r="F16" i="1"/>
  <c r="F17" i="1" s="1"/>
  <c r="C21" i="1"/>
  <c r="E21" i="1" s="1"/>
  <c r="F21" i="1" s="1"/>
  <c r="C17" i="1"/>
  <c r="Q21" i="1" l="1"/>
  <c r="G21" i="1"/>
  <c r="C11" i="1"/>
  <c r="C12" i="1"/>
  <c r="C16" i="1" l="1"/>
  <c r="D18" i="1" s="1"/>
  <c r="O23" i="1"/>
  <c r="O22" i="1"/>
  <c r="O21" i="1"/>
  <c r="C15" i="1"/>
  <c r="F18" i="1" s="1"/>
  <c r="I21" i="1"/>
  <c r="F19" i="1" l="1"/>
  <c r="C18" i="1"/>
</calcChain>
</file>

<file path=xl/sharedStrings.xml><?xml version="1.0" encoding="utf-8"?>
<sst xmlns="http://schemas.openxmlformats.org/spreadsheetml/2006/main" count="56" uniqueCount="48">
  <si>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</si>
  <si>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</si>
  <si>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</si>
  <si>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</si>
  <si>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</si>
  <si>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</si>
  <si>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</si>
  <si>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</si>
  <si>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</si>
  <si>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</si>
  <si>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</si>
  <si>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</si>
  <si>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</si>
  <si>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</si>
  <si>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</si>
  <si>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</si>
  <si>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</si>
  <si>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</si>
  <si>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</si>
  <si>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</si>
  <si>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</si>
  <si>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</si>
  <si>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</si>
  <si>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</si>
  <si>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</si>
  <si>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</si>
  <si>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</si>
  <si>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</si>
  <si>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</si>
  <si>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</si>
  <si>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</si>
  <si>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</si>
  <si>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</si>
  <si>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</si>
  <si>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</si>
  <si>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</si>
  <si>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</si>
  <si>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</si>
  <si>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</si>
  <si>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</si>
  <si>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</si>
  <si>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</si>
  <si>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JAVSO 49, 106</t>
  </si>
  <si>
    <t>I</t>
  </si>
  <si>
    <t>V0728 Per</t>
  </si>
  <si>
    <t>G3296-0928</t>
  </si>
  <si>
    <t>EA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</si>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</sst>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172" fontId="4" fillId="0" borderId="1" xfId="0" applyNumberFormat="1" applyFont="1" applyBorder="1" applyAlignment="1">
      <alignment horizontal="left" vertical="center"/>
    </xf>
    <xf numFmtId="0" fontId="18" fillId="0" borderId="0" xfId="0" applyFont="1" applyAlignment="1"/>
    <xf numFmtId="0" fontId="1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72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V0728 Per-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3735</c:v>
                </c:pt>
                <c:pt idx="2">
                  <c:v>3735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26-431B-8252-870F740F07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3735</c:v>
                </c:pt>
                <c:pt idx="2">
                  <c:v>3735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26-431B-8252-870F740F07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3735</c:v>
                </c:pt>
                <c:pt idx="2">
                  <c:v>3735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26-431B-8252-870F740F07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3735</c:v>
                </c:pt>
                <c:pt idx="2">
                  <c:v>3735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-0.24179500000172993</c:v>
                </c:pt>
                <c:pt idx="2">
                  <c:v>-0.24158600000373553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26-431B-8252-870F740F07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3735</c:v>
                </c:pt>
                <c:pt idx="2">
                  <c:v>3735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26-431B-8252-870F740F07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3735</c:v>
                </c:pt>
                <c:pt idx="2">
                  <c:v>3735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26-431B-8252-870F740F07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2.3599999999999999E-4</c:v>
                  </c:pt>
                  <c:pt idx="2">
                    <c:v>2.3000000000000001E-4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3735</c:v>
                </c:pt>
                <c:pt idx="2">
                  <c:v>3735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26-431B-8252-870F740F07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3735</c:v>
                </c:pt>
                <c:pt idx="2">
                  <c:v>3735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-0.24169050000273273</c:v>
                </c:pt>
                <c:pt idx="2">
                  <c:v>-0.24169050000273273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26-431B-8252-870F740F076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3735</c:v>
                </c:pt>
                <c:pt idx="2">
                  <c:v>3735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126-431B-8252-870F740F0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205392"/>
        <c:axId val="1"/>
      </c:scatterChart>
      <c:valAx>
        <c:axId val="783205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205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0D5CF84-762B-8D3F-DC75-0029EDB2D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5" t="s">
        <v>44</v>
      </c>
      <c r="F1" s="6" t="s">
        <v>44</v>
      </c>
      <c r="G1" s="7">
        <v>2009</v>
      </c>
      <c r="H1" s="3"/>
      <c r="I1" s="8" t="s">
        <v>45</v>
      </c>
      <c r="J1" s="9" t="s">
        <v>44</v>
      </c>
      <c r="K1" s="4">
        <v>2.4352200000000002</v>
      </c>
      <c r="L1" s="10">
        <v>46.034399999999998</v>
      </c>
      <c r="M1" s="11">
        <v>51452.701999999997</v>
      </c>
      <c r="N1" s="11">
        <v>1.8771</v>
      </c>
      <c r="O1" s="12" t="s">
        <v>46</v>
      </c>
    </row>
    <row r="2" spans="1:15" s="13" customFormat="1" ht="12.95" customHeight="1" x14ac:dyDescent="0.2">
      <c r="A2" s="13" t="s">
        <v>23</v>
      </c>
      <c r="B2" s="13" t="s">
        <v>46</v>
      </c>
      <c r="C2" s="14"/>
      <c r="D2" s="15"/>
    </row>
    <row r="3" spans="1:15" s="13" customFormat="1" ht="12.95" customHeight="1" thickBot="1" x14ac:dyDescent="0.25"/>
    <row r="4" spans="1:15" s="13" customFormat="1" ht="12.95" customHeight="1" thickTop="1" thickBot="1" x14ac:dyDescent="0.25">
      <c r="A4" s="16" t="s">
        <v>0</v>
      </c>
      <c r="C4" s="17" t="s">
        <v>37</v>
      </c>
      <c r="D4" s="18" t="s">
        <v>37</v>
      </c>
    </row>
    <row r="5" spans="1:15" s="13" customFormat="1" ht="12.95" customHeight="1" thickTop="1" x14ac:dyDescent="0.2">
      <c r="A5" s="19" t="s">
        <v>28</v>
      </c>
      <c r="C5" s="20">
        <v>-9.5</v>
      </c>
      <c r="D5" s="13" t="s">
        <v>29</v>
      </c>
    </row>
    <row r="6" spans="1:15" s="13" customFormat="1" ht="12.95" customHeight="1" x14ac:dyDescent="0.2">
      <c r="A6" s="16" t="s">
        <v>1</v>
      </c>
    </row>
    <row r="7" spans="1:15" s="13" customFormat="1" ht="12.95" customHeight="1" x14ac:dyDescent="0.2">
      <c r="A7" s="13" t="s">
        <v>2</v>
      </c>
      <c r="C7" s="44">
        <v>51452.701999999997</v>
      </c>
      <c r="D7" s="22" t="s">
        <v>47</v>
      </c>
    </row>
    <row r="8" spans="1:15" s="13" customFormat="1" ht="12.95" customHeight="1" x14ac:dyDescent="0.2">
      <c r="A8" s="13" t="s">
        <v>3</v>
      </c>
      <c r="C8" s="44">
        <v>1.8771</v>
      </c>
      <c r="D8" s="22" t="s">
        <v>47</v>
      </c>
    </row>
    <row r="9" spans="1:15" s="13" customFormat="1" ht="12.95" customHeight="1" x14ac:dyDescent="0.2">
      <c r="A9" s="23" t="s">
        <v>32</v>
      </c>
      <c r="B9" s="24">
        <v>21</v>
      </c>
      <c r="C9" s="25" t="str">
        <f>"F"&amp;B9</f>
        <v>F21</v>
      </c>
      <c r="D9" s="26" t="str">
        <f>"G"&amp;B9</f>
        <v>G21</v>
      </c>
    </row>
    <row r="10" spans="1:15" s="13" customFormat="1" ht="12.95" customHeight="1" thickBot="1" x14ac:dyDescent="0.25">
      <c r="C10" s="27" t="s">
        <v>19</v>
      </c>
      <c r="D10" s="27" t="s">
        <v>20</v>
      </c>
    </row>
    <row r="11" spans="1:15" s="13" customFormat="1" ht="12.95" customHeight="1" x14ac:dyDescent="0.2">
      <c r="A11" s="13" t="s">
        <v>15</v>
      </c>
      <c r="C11" s="26">
        <f ca="1">INTERCEPT(INDIRECT($D$9):G992,INDIRECT($C$9):F992)</f>
        <v>0</v>
      </c>
      <c r="D11" s="15"/>
    </row>
    <row r="12" spans="1:15" s="13" customFormat="1" ht="12.95" customHeight="1" x14ac:dyDescent="0.2">
      <c r="A12" s="13" t="s">
        <v>16</v>
      </c>
      <c r="C12" s="26">
        <f ca="1">SLOPE(INDIRECT($D$9):G992,INDIRECT($C$9):F992)</f>
        <v>-6.4709638554948521E-5</v>
      </c>
      <c r="D12" s="15"/>
    </row>
    <row r="13" spans="1:15" s="13" customFormat="1" ht="12.95" customHeight="1" x14ac:dyDescent="0.2">
      <c r="A13" s="13" t="s">
        <v>18</v>
      </c>
      <c r="C13" s="15" t="s">
        <v>13</v>
      </c>
    </row>
    <row r="14" spans="1:15" s="13" customFormat="1" ht="12.95" customHeight="1" x14ac:dyDescent="0.2"/>
    <row r="15" spans="1:15" s="13" customFormat="1" ht="12.95" customHeight="1" x14ac:dyDescent="0.2">
      <c r="A15" s="28" t="s">
        <v>17</v>
      </c>
      <c r="C15" s="29">
        <f ca="1">(C7+C11)+(C8+C12)*INT(MAX(F21:F3533))</f>
        <v>58463.428809499994</v>
      </c>
      <c r="E15" s="30" t="s">
        <v>34</v>
      </c>
      <c r="F15" s="31">
        <v>1</v>
      </c>
    </row>
    <row r="16" spans="1:15" s="13" customFormat="1" ht="12.95" customHeight="1" x14ac:dyDescent="0.2">
      <c r="A16" s="16" t="s">
        <v>4</v>
      </c>
      <c r="C16" s="32">
        <f ca="1">+C8+C12</f>
        <v>1.8770352903614451</v>
      </c>
      <c r="E16" s="30" t="s">
        <v>30</v>
      </c>
      <c r="F16" s="32">
        <f ca="1">NOW()+15018.5+$C$5/24</f>
        <v>60372.814607291664</v>
      </c>
    </row>
    <row r="17" spans="1:21" s="13" customFormat="1" ht="12.95" customHeight="1" thickBot="1" x14ac:dyDescent="0.25">
      <c r="A17" s="30" t="s">
        <v>27</v>
      </c>
      <c r="C17" s="13">
        <f>COUNT(C21:C2191)</f>
        <v>3</v>
      </c>
      <c r="E17" s="30" t="s">
        <v>35</v>
      </c>
      <c r="F17" s="33">
        <f ca="1">ROUND(2*(F16-$C$7)/$C$8,0)/2+F15</f>
        <v>4753</v>
      </c>
    </row>
    <row r="18" spans="1:21" s="13" customFormat="1" ht="12.95" customHeight="1" thickTop="1" thickBot="1" x14ac:dyDescent="0.25">
      <c r="A18" s="16" t="s">
        <v>5</v>
      </c>
      <c r="C18" s="34">
        <f ca="1">+C15</f>
        <v>58463.428809499994</v>
      </c>
      <c r="D18" s="35">
        <f ca="1">+C16</f>
        <v>1.8770352903614451</v>
      </c>
      <c r="E18" s="30" t="s">
        <v>36</v>
      </c>
      <c r="F18" s="26">
        <f ca="1">ROUND(2*(F16-$C$15)/$C$16,0)/2+F15</f>
        <v>1018</v>
      </c>
    </row>
    <row r="19" spans="1:21" s="13" customFormat="1" ht="12.95" customHeight="1" thickTop="1" x14ac:dyDescent="0.2">
      <c r="E19" s="30" t="s">
        <v>31</v>
      </c>
      <c r="F19" s="36">
        <f ca="1">+$C$15+$C$16*F18-15018.5-$C$5/24</f>
        <v>45356.146568421282</v>
      </c>
    </row>
    <row r="20" spans="1:21" s="13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38</v>
      </c>
      <c r="I20" s="37" t="s">
        <v>39</v>
      </c>
      <c r="J20" s="37" t="s">
        <v>40</v>
      </c>
      <c r="K20" s="37" t="s">
        <v>41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3" customFormat="1" ht="12.95" customHeight="1" x14ac:dyDescent="0.2">
      <c r="A21" s="13" t="str">
        <f>D7</f>
        <v>VSX</v>
      </c>
      <c r="C21" s="21">
        <f>C$7</f>
        <v>51452.701999999997</v>
      </c>
      <c r="D21" s="21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I21" s="13">
        <f>+G21</f>
        <v>0</v>
      </c>
      <c r="O21" s="13">
        <f ca="1">+C$11+C$12*$F21</f>
        <v>0</v>
      </c>
      <c r="Q21" s="40">
        <f>+C21-15018.5</f>
        <v>36434.201999999997</v>
      </c>
    </row>
    <row r="22" spans="1:21" s="13" customFormat="1" ht="12.95" customHeight="1" x14ac:dyDescent="0.2">
      <c r="A22" s="41" t="s">
        <v>42</v>
      </c>
      <c r="B22" s="42" t="s">
        <v>43</v>
      </c>
      <c r="C22" s="43">
        <v>58463.428704999998</v>
      </c>
      <c r="D22" s="43">
        <v>2.3599999999999999E-4</v>
      </c>
      <c r="E22" s="13">
        <f>+(C22-C$7)/C$8</f>
        <v>3734.8711869372974</v>
      </c>
      <c r="F22" s="13">
        <f>ROUND(2*E22,0)/2</f>
        <v>3735</v>
      </c>
      <c r="G22" s="13">
        <f>+C22-(C$7+F22*C$8)</f>
        <v>-0.24179500000172993</v>
      </c>
      <c r="K22" s="13">
        <f>+G22</f>
        <v>-0.24179500000172993</v>
      </c>
      <c r="O22" s="13">
        <f ca="1">+C$11+C$12*$F22</f>
        <v>-0.24169050000273273</v>
      </c>
      <c r="Q22" s="40">
        <f>+C22-15018.5</f>
        <v>43444.928704999998</v>
      </c>
    </row>
    <row r="23" spans="1:21" s="13" customFormat="1" ht="12.95" customHeight="1" x14ac:dyDescent="0.2">
      <c r="A23" s="41" t="s">
        <v>42</v>
      </c>
      <c r="B23" s="42" t="s">
        <v>43</v>
      </c>
      <c r="C23" s="43">
        <v>58463.428913999996</v>
      </c>
      <c r="D23" s="43">
        <v>2.3000000000000001E-4</v>
      </c>
      <c r="E23" s="13">
        <f>+(C23-C$7)/C$8</f>
        <v>3734.8712982792599</v>
      </c>
      <c r="F23" s="13">
        <f>ROUND(2*E23,0)/2</f>
        <v>3735</v>
      </c>
      <c r="G23" s="13">
        <f>+C23-(C$7+F23*C$8)</f>
        <v>-0.24158600000373553</v>
      </c>
      <c r="K23" s="13">
        <f>+G23</f>
        <v>-0.24158600000373553</v>
      </c>
      <c r="O23" s="13">
        <f ca="1">+C$11+C$12*$F23</f>
        <v>-0.24169050000273273</v>
      </c>
      <c r="Q23" s="40">
        <f>+C23-15018.5</f>
        <v>43444.928913999996</v>
      </c>
    </row>
    <row r="24" spans="1:21" s="13" customFormat="1" ht="12.95" customHeight="1" x14ac:dyDescent="0.2">
      <c r="C24" s="21"/>
      <c r="D24" s="21"/>
      <c r="Q24" s="40"/>
    </row>
    <row r="25" spans="1:21" s="13" customFormat="1" ht="12.95" customHeight="1" x14ac:dyDescent="0.2">
      <c r="C25" s="21"/>
      <c r="D25" s="21"/>
      <c r="Q25" s="40"/>
    </row>
    <row r="26" spans="1:21" s="13" customFormat="1" ht="12.95" customHeight="1" x14ac:dyDescent="0.2">
      <c r="C26" s="21"/>
      <c r="D26" s="21"/>
      <c r="Q26" s="40"/>
    </row>
    <row r="27" spans="1:21" s="13" customFormat="1" ht="12.95" customHeight="1" x14ac:dyDescent="0.2">
      <c r="C27" s="21"/>
      <c r="D27" s="21"/>
      <c r="Q27" s="40"/>
    </row>
    <row r="28" spans="1:21" s="13" customFormat="1" ht="12.95" customHeight="1" x14ac:dyDescent="0.2">
      <c r="C28" s="21"/>
      <c r="D28" s="21"/>
      <c r="Q28" s="40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2024-03-03T06:33:02Z</dcterms:modified>
</cp:coreProperties>
</file>