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7E3D3A-0389-42C5-A833-FCC114D18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Q25" i="1"/>
  <c r="D9" i="1"/>
  <c r="C9" i="1"/>
  <c r="Q24" i="1"/>
  <c r="Q22" i="1"/>
  <c r="Q23" i="1"/>
  <c r="C7" i="1"/>
  <c r="E22" i="1"/>
  <c r="F22" i="1"/>
  <c r="C8" i="1"/>
  <c r="F17" i="1"/>
  <c r="C17" i="1"/>
  <c r="Q21" i="1"/>
  <c r="E24" i="1"/>
  <c r="F24" i="1"/>
  <c r="G24" i="1"/>
  <c r="K24" i="1"/>
  <c r="E25" i="1"/>
  <c r="F25" i="1"/>
  <c r="G25" i="1"/>
  <c r="K25" i="1"/>
  <c r="E21" i="1"/>
  <c r="F21" i="1"/>
  <c r="G21" i="1"/>
  <c r="E23" i="1"/>
  <c r="F23" i="1"/>
  <c r="G23" i="1"/>
  <c r="J23" i="1"/>
  <c r="G22" i="1"/>
  <c r="K22" i="1"/>
  <c r="I21" i="1"/>
  <c r="C11" i="1"/>
  <c r="C12" i="1"/>
  <c r="O26" i="1" l="1"/>
  <c r="C16" i="1"/>
  <c r="D18" i="1" s="1"/>
  <c r="C15" i="1"/>
  <c r="O21" i="1"/>
  <c r="O22" i="1"/>
  <c r="O24" i="1"/>
  <c r="O23" i="1"/>
  <c r="O25" i="1"/>
  <c r="F18" i="1" l="1"/>
  <c r="F19" i="1" s="1"/>
  <c r="C18" i="1"/>
</calcChain>
</file>

<file path=xl/sharedStrings.xml><?xml version="1.0" encoding="utf-8"?>
<sst xmlns="http://schemas.openxmlformats.org/spreadsheetml/2006/main" count="59" uniqueCount="49">
  <si>
    <t>JAVSO..44..164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</si>
  <si>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</si>
  <si>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</si>
  <si>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</si>
  <si>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</si>
  <si>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</si>
  <si>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</si>
  <si>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</si>
  <si>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</si>
  <si>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</si>
  <si>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</si>
  <si>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</si>
  <si>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</si>
  <si>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</si>
  <si>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</si>
  <si>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</si>
  <si>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</si>
  <si>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</si>
  <si>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</si>
  <si>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</si>
  <si>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</si>
  <si>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</si>
  <si>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</si>
  <si>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</si>
  <si>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</si>
  <si>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</si>
  <si>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</si>
  <si>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</si>
  <si>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</si>
  <si>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</si>
  <si>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</si>
  <si>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</si>
  <si>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</si>
  <si>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</si>
  <si>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G2862-0258 _Per.xls</t>
  </si>
  <si>
    <t>EA</t>
  </si>
  <si>
    <t>IBVS 5557 Eph.</t>
  </si>
  <si>
    <t>IBVS 5557</t>
  </si>
  <si>
    <t>Per</t>
  </si>
  <si>
    <t xml:space="preserve">V0736 Per / GSC 2862-0258 / NSV 15730 </t>
  </si>
  <si>
    <t>IBVS 6114</t>
  </si>
  <si>
    <t>I</t>
  </si>
  <si>
    <t>IBVS 6118</t>
  </si>
  <si>
    <t>IBVS 6196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</si>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</sst>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30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51-42EE-985E-3A3487A8FB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51-42EE-985E-3A3487A8FB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1.3559999999415595E-2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51-42EE-985E-3A3487A8FB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1.1099999996076804E-2</c:v>
                </c:pt>
                <c:pt idx="3">
                  <c:v>1.8960000001243316E-2</c:v>
                </c:pt>
                <c:pt idx="4">
                  <c:v>6.3599999994039536E-3</c:v>
                </c:pt>
                <c:pt idx="5">
                  <c:v>1.0589999998046551E-2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51-42EE-985E-3A3487A8FB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51-42EE-985E-3A3487A8FB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51-42EE-985E-3A3487A8FB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4.8999999999999998E-4</c:v>
                  </c:pt>
                  <c:pt idx="2">
                    <c:v>6.4999999999999997E-3</c:v>
                  </c:pt>
                  <c:pt idx="3">
                    <c:v>8.2000000000000007E-3</c:v>
                  </c:pt>
                  <c:pt idx="4">
                    <c:v>2.9999999999999997E-4</c:v>
                  </c:pt>
                  <c:pt idx="5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51-42EE-985E-3A3487A8FB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2099</c:v>
                </c:pt>
                <c:pt idx="2">
                  <c:v>2111</c:v>
                </c:pt>
                <c:pt idx="3">
                  <c:v>2296</c:v>
                </c:pt>
                <c:pt idx="4">
                  <c:v>2321</c:v>
                </c:pt>
                <c:pt idx="5">
                  <c:v>2891.5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1.2803313093569801E-3</c:v>
                </c:pt>
                <c:pt idx="1">
                  <c:v>1.075355206950163E-2</c:v>
                </c:pt>
                <c:pt idx="2">
                  <c:v>1.0807710549311889E-2</c:v>
                </c:pt>
                <c:pt idx="3">
                  <c:v>1.1642653779720066E-2</c:v>
                </c:pt>
                <c:pt idx="4">
                  <c:v>1.175548394599144E-2</c:v>
                </c:pt>
                <c:pt idx="5">
                  <c:v>1.4330268340304219E-2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51-42EE-985E-3A3487A8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74512"/>
        <c:axId val="1"/>
      </c:scatterChart>
      <c:valAx>
        <c:axId val="86127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7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4A9CB6-C212-7104-A34E-E504D3D33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4"/>
      <c r="F1" s="4" t="s">
        <v>34</v>
      </c>
      <c r="G1" s="5" t="s">
        <v>35</v>
      </c>
      <c r="H1" s="4" t="s">
        <v>36</v>
      </c>
      <c r="I1" s="5">
        <v>48678.948000000004</v>
      </c>
      <c r="J1" s="5">
        <v>3.76674</v>
      </c>
      <c r="K1" s="5" t="s">
        <v>37</v>
      </c>
      <c r="L1" s="5" t="s">
        <v>38</v>
      </c>
    </row>
    <row r="2" spans="1:12" s="11" customFormat="1" ht="12.95" customHeight="1" x14ac:dyDescent="0.2">
      <c r="A2" s="11" t="s">
        <v>23</v>
      </c>
      <c r="B2" s="11" t="s">
        <v>35</v>
      </c>
      <c r="C2" s="12" t="s">
        <v>38</v>
      </c>
      <c r="D2" s="11" t="s">
        <v>34</v>
      </c>
    </row>
    <row r="3" spans="1:12" s="11" customFormat="1" ht="12.95" customHeight="1" thickBot="1" x14ac:dyDescent="0.25"/>
    <row r="4" spans="1:12" s="11" customFormat="1" ht="12.95" customHeight="1" thickTop="1" thickBot="1" x14ac:dyDescent="0.25">
      <c r="A4" s="13" t="s">
        <v>36</v>
      </c>
      <c r="C4" s="14">
        <v>48678.948000000004</v>
      </c>
      <c r="D4" s="15">
        <v>3.76674</v>
      </c>
    </row>
    <row r="5" spans="1:12" s="11" customFormat="1" ht="12.95" customHeight="1" thickTop="1" x14ac:dyDescent="0.2">
      <c r="A5" s="13" t="s">
        <v>28</v>
      </c>
      <c r="C5" s="16">
        <v>-9.5</v>
      </c>
      <c r="D5" s="11" t="s">
        <v>29</v>
      </c>
    </row>
    <row r="6" spans="1:12" s="11" customFormat="1" ht="12.95" customHeight="1" x14ac:dyDescent="0.2">
      <c r="A6" s="17" t="s">
        <v>1</v>
      </c>
    </row>
    <row r="7" spans="1:12" s="11" customFormat="1" ht="12.95" customHeight="1" x14ac:dyDescent="0.2">
      <c r="A7" s="11" t="s">
        <v>2</v>
      </c>
      <c r="C7" s="11">
        <f>+C4</f>
        <v>48678.948000000004</v>
      </c>
    </row>
    <row r="8" spans="1:12" s="11" customFormat="1" ht="12.95" customHeight="1" x14ac:dyDescent="0.2">
      <c r="A8" s="11" t="s">
        <v>3</v>
      </c>
      <c r="C8" s="11">
        <f>+D4</f>
        <v>3.76674</v>
      </c>
    </row>
    <row r="9" spans="1:12" s="11" customFormat="1" ht="12.95" customHeight="1" x14ac:dyDescent="0.2">
      <c r="A9" s="4" t="s">
        <v>33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12" s="11" customFormat="1" ht="12.95" customHeight="1" thickBot="1" x14ac:dyDescent="0.25">
      <c r="C10" s="21" t="s">
        <v>19</v>
      </c>
      <c r="D10" s="21" t="s">
        <v>20</v>
      </c>
    </row>
    <row r="11" spans="1:12" s="11" customFormat="1" ht="12.95" customHeight="1" x14ac:dyDescent="0.2">
      <c r="A11" s="11" t="s">
        <v>15</v>
      </c>
      <c r="C11" s="20">
        <f ca="1">INTERCEPT(INDIRECT($D$9):G992,INDIRECT($C$9):F992)</f>
        <v>1.2803313093569801E-3</v>
      </c>
      <c r="D11" s="22"/>
    </row>
    <row r="12" spans="1:12" s="11" customFormat="1" ht="12.95" customHeight="1" x14ac:dyDescent="0.2">
      <c r="A12" s="11" t="s">
        <v>16</v>
      </c>
      <c r="C12" s="20">
        <f ca="1">SLOPE(INDIRECT($D$9):G992,INDIRECT($C$9):F992)</f>
        <v>4.5132066508550023E-6</v>
      </c>
      <c r="D12" s="22"/>
    </row>
    <row r="13" spans="1:12" s="11" customFormat="1" ht="12.95" customHeight="1" x14ac:dyDescent="0.2">
      <c r="A13" s="11" t="s">
        <v>18</v>
      </c>
      <c r="C13" s="22" t="s">
        <v>13</v>
      </c>
    </row>
    <row r="14" spans="1:12" s="11" customFormat="1" ht="12.95" customHeight="1" x14ac:dyDescent="0.2"/>
    <row r="15" spans="1:12" s="11" customFormat="1" ht="12.95" customHeight="1" x14ac:dyDescent="0.2">
      <c r="A15" s="23" t="s">
        <v>17</v>
      </c>
      <c r="C15" s="24">
        <f ca="1">(C7+C11)+(C8+C12)*INT(MAX(F21:F3533))</f>
        <v>59568.60766801174</v>
      </c>
      <c r="E15" s="22"/>
    </row>
    <row r="16" spans="1:12" s="11" customFormat="1" ht="12.95" customHeight="1" x14ac:dyDescent="0.2">
      <c r="A16" s="17" t="s">
        <v>4</v>
      </c>
      <c r="C16" s="25">
        <f ca="1">+C8+C12</f>
        <v>3.766744513206651</v>
      </c>
    </row>
    <row r="17" spans="1:17" s="11" customFormat="1" ht="12.95" customHeight="1" thickBot="1" x14ac:dyDescent="0.25">
      <c r="A17" s="26" t="s">
        <v>27</v>
      </c>
      <c r="C17" s="11">
        <f>COUNT(C21:C2191)</f>
        <v>6</v>
      </c>
      <c r="E17" s="26" t="s">
        <v>30</v>
      </c>
      <c r="F17" s="27">
        <f ca="1">TODAY()+15018.5-B5/24</f>
        <v>60372.5</v>
      </c>
    </row>
    <row r="18" spans="1:17" s="11" customFormat="1" ht="12.95" customHeight="1" thickTop="1" thickBot="1" x14ac:dyDescent="0.25">
      <c r="A18" s="17" t="s">
        <v>5</v>
      </c>
      <c r="C18" s="28">
        <f ca="1">+C15</f>
        <v>59568.60766801174</v>
      </c>
      <c r="D18" s="29">
        <f ca="1">+C16</f>
        <v>3.766744513206651</v>
      </c>
      <c r="E18" s="26" t="s">
        <v>31</v>
      </c>
      <c r="F18" s="27">
        <f ca="1">ROUND(2*(F17-C15)/C16,0)/2+1</f>
        <v>214.5</v>
      </c>
    </row>
    <row r="19" spans="1:17" s="11" customFormat="1" ht="12.95" customHeight="1" thickTop="1" x14ac:dyDescent="0.2">
      <c r="E19" s="26" t="s">
        <v>32</v>
      </c>
      <c r="F19" s="30">
        <f ca="1">+C15+C16*F18-15018.5-C5/24</f>
        <v>45358.470199427902</v>
      </c>
    </row>
    <row r="20" spans="1:17" s="11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1" t="s">
        <v>44</v>
      </c>
      <c r="I20" s="31" t="s">
        <v>45</v>
      </c>
      <c r="J20" s="31" t="s">
        <v>46</v>
      </c>
      <c r="K20" s="31" t="s">
        <v>47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1" t="s">
        <v>14</v>
      </c>
    </row>
    <row r="21" spans="1:17" s="11" customFormat="1" ht="12.95" customHeight="1" x14ac:dyDescent="0.2">
      <c r="A21" s="11" t="s">
        <v>37</v>
      </c>
      <c r="C21" s="12">
        <v>48678.948000000004</v>
      </c>
      <c r="D21" s="12" t="s">
        <v>13</v>
      </c>
      <c r="E21" s="11">
        <f t="shared" ref="E21:E26" si="0">+(C21-C$7)/C$8</f>
        <v>0</v>
      </c>
      <c r="F21" s="11">
        <f t="shared" ref="F21:F26" si="1">ROUND(2*E21,0)/2</f>
        <v>0</v>
      </c>
      <c r="G21" s="11">
        <f t="shared" ref="G21:G26" si="2">+C21-(C$7+F21*C$8)</f>
        <v>0</v>
      </c>
      <c r="I21" s="11">
        <f>+G21</f>
        <v>0</v>
      </c>
      <c r="O21" s="11">
        <f t="shared" ref="O21:O26" ca="1" si="3">+C$11+C$12*$F21</f>
        <v>1.2803313093569801E-3</v>
      </c>
      <c r="Q21" s="33">
        <f t="shared" ref="Q21:Q26" si="4">+C21-15018.5</f>
        <v>33660.448000000004</v>
      </c>
    </row>
    <row r="22" spans="1:17" s="11" customFormat="1" ht="12.95" customHeight="1" x14ac:dyDescent="0.2">
      <c r="A22" s="34" t="s">
        <v>40</v>
      </c>
      <c r="B22" s="35" t="s">
        <v>41</v>
      </c>
      <c r="C22" s="34">
        <v>56585.346360000003</v>
      </c>
      <c r="D22" s="34">
        <v>4.8999999999999998E-4</v>
      </c>
      <c r="E22" s="11">
        <f t="shared" si="0"/>
        <v>2099.0029468452826</v>
      </c>
      <c r="F22" s="11">
        <f t="shared" si="1"/>
        <v>2099</v>
      </c>
      <c r="G22" s="11">
        <f t="shared" si="2"/>
        <v>1.1099999996076804E-2</v>
      </c>
      <c r="K22" s="11">
        <f>+G22</f>
        <v>1.1099999996076804E-2</v>
      </c>
      <c r="O22" s="11">
        <f t="shared" ca="1" si="3"/>
        <v>1.075355206950163E-2</v>
      </c>
      <c r="Q22" s="33">
        <f t="shared" si="4"/>
        <v>41566.846360000003</v>
      </c>
    </row>
    <row r="23" spans="1:17" s="11" customFormat="1" ht="12.95" customHeight="1" x14ac:dyDescent="0.2">
      <c r="A23" s="36" t="s">
        <v>42</v>
      </c>
      <c r="B23" s="37" t="s">
        <v>41</v>
      </c>
      <c r="C23" s="34">
        <v>56630.549700000003</v>
      </c>
      <c r="D23" s="38">
        <v>6.4999999999999997E-3</v>
      </c>
      <c r="E23" s="11">
        <f t="shared" si="0"/>
        <v>2111.0035999299125</v>
      </c>
      <c r="F23" s="11">
        <f t="shared" si="1"/>
        <v>2111</v>
      </c>
      <c r="G23" s="11">
        <f t="shared" si="2"/>
        <v>1.3559999999415595E-2</v>
      </c>
      <c r="J23" s="11">
        <f>+G23</f>
        <v>1.3559999999415595E-2</v>
      </c>
      <c r="O23" s="11">
        <f t="shared" ca="1" si="3"/>
        <v>1.0807710549311889E-2</v>
      </c>
      <c r="Q23" s="33">
        <f t="shared" si="4"/>
        <v>41612.049700000003</v>
      </c>
    </row>
    <row r="24" spans="1:17" s="11" customFormat="1" ht="12.95" customHeight="1" x14ac:dyDescent="0.2">
      <c r="A24" s="39" t="s">
        <v>43</v>
      </c>
      <c r="B24" s="40" t="s">
        <v>41</v>
      </c>
      <c r="C24" s="41">
        <v>57327.402000000002</v>
      </c>
      <c r="D24" s="41">
        <v>8.2000000000000007E-3</v>
      </c>
      <c r="E24" s="11">
        <f t="shared" si="0"/>
        <v>2296.0050335303199</v>
      </c>
      <c r="F24" s="11">
        <f t="shared" si="1"/>
        <v>2296</v>
      </c>
      <c r="G24" s="11">
        <f t="shared" si="2"/>
        <v>1.8960000001243316E-2</v>
      </c>
      <c r="K24" s="11">
        <f>+G24</f>
        <v>1.8960000001243316E-2</v>
      </c>
      <c r="O24" s="11">
        <f t="shared" ca="1" si="3"/>
        <v>1.1642653779720066E-2</v>
      </c>
      <c r="Q24" s="33">
        <f t="shared" si="4"/>
        <v>42308.902000000002</v>
      </c>
    </row>
    <row r="25" spans="1:17" x14ac:dyDescent="0.2">
      <c r="A25" s="6" t="s">
        <v>0</v>
      </c>
      <c r="B25" s="7" t="s">
        <v>41</v>
      </c>
      <c r="C25" s="8">
        <v>57421.5579</v>
      </c>
      <c r="D25" s="8">
        <v>2.9999999999999997E-4</v>
      </c>
      <c r="E25">
        <f t="shared" si="0"/>
        <v>2321.0016884627016</v>
      </c>
      <c r="F25">
        <f t="shared" si="1"/>
        <v>2321</v>
      </c>
      <c r="G25">
        <f t="shared" si="2"/>
        <v>6.3599999994039536E-3</v>
      </c>
      <c r="K25">
        <f>+G25</f>
        <v>6.3599999994039536E-3</v>
      </c>
      <c r="O25">
        <f t="shared" ca="1" si="3"/>
        <v>1.175548394599144E-2</v>
      </c>
      <c r="Q25" s="2">
        <f t="shared" si="4"/>
        <v>42403.0579</v>
      </c>
    </row>
    <row r="26" spans="1:17" x14ac:dyDescent="0.2">
      <c r="A26" s="9" t="s">
        <v>48</v>
      </c>
      <c r="B26" s="10" t="s">
        <v>41</v>
      </c>
      <c r="C26" s="42">
        <v>59570.487300000001</v>
      </c>
      <c r="D26" s="43">
        <v>2.3999999999999998E-3</v>
      </c>
      <c r="E26">
        <f t="shared" si="0"/>
        <v>2891.5028114496877</v>
      </c>
      <c r="F26">
        <f t="shared" si="1"/>
        <v>2891.5</v>
      </c>
      <c r="G26">
        <f t="shared" si="2"/>
        <v>1.0589999998046551E-2</v>
      </c>
      <c r="K26">
        <f>+G26</f>
        <v>1.0589999998046551E-2</v>
      </c>
      <c r="O26">
        <f t="shared" ca="1" si="3"/>
        <v>1.4330268340304219E-2</v>
      </c>
      <c r="Q26" s="2">
        <f t="shared" si="4"/>
        <v>44551.987300000001</v>
      </c>
    </row>
    <row r="27" spans="1:17" x14ac:dyDescent="0.2">
      <c r="C27" s="3"/>
      <c r="D27" s="3"/>
      <c r="Q27" s="2"/>
    </row>
    <row r="28" spans="1:17" x14ac:dyDescent="0.2">
      <c r="C28" s="3"/>
      <c r="D28" s="3"/>
      <c r="Q28" s="2"/>
    </row>
    <row r="29" spans="1:17" x14ac:dyDescent="0.2">
      <c r="C29" s="3"/>
      <c r="D29" s="3"/>
      <c r="Q29" s="2"/>
    </row>
    <row r="30" spans="1:17" x14ac:dyDescent="0.2">
      <c r="C30" s="3"/>
      <c r="D30" s="3"/>
      <c r="Q30" s="2"/>
    </row>
    <row r="31" spans="1:17" x14ac:dyDescent="0.2">
      <c r="C31" s="3"/>
      <c r="D31" s="3"/>
      <c r="Q31" s="2"/>
    </row>
    <row r="32" spans="1:17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3304" r:id="rId1" display="http://vsolj.cetus-net.org/bulletin.html" xr:uid="{00000000-0004-0000-0000-000000000000}"/>
    <hyperlink ref="H63297" r:id="rId2" display="https://www.aavso.org/ejaavso" xr:uid="{00000000-0004-0000-0000-000001000000}"/>
    <hyperlink ref="I63304" r:id="rId3" display="http://vsolj.cetus-net.org/bulletin.html" xr:uid="{00000000-0004-0000-0000-000002000000}"/>
    <hyperlink ref="AQ56955" r:id="rId4" display="http://cdsbib.u-strasbg.fr/cgi-bin/cdsbib?1990RMxAA..21..381G" xr:uid="{00000000-0004-0000-0000-000003000000}"/>
    <hyperlink ref="H63301" r:id="rId5" display="https://www.aavso.org/ejaavso" xr:uid="{00000000-0004-0000-0000-000004000000}"/>
    <hyperlink ref="AP4319" r:id="rId6" display="http://cdsbib.u-strasbg.fr/cgi-bin/cdsbib?1990RMxAA..21..381G" xr:uid="{00000000-0004-0000-0000-000005000000}"/>
    <hyperlink ref="AP4322" r:id="rId7" display="http://cdsbib.u-strasbg.fr/cgi-bin/cdsbib?1990RMxAA..21..381G" xr:uid="{00000000-0004-0000-0000-000006000000}"/>
    <hyperlink ref="AP4320" r:id="rId8" display="http://cdsbib.u-strasbg.fr/cgi-bin/cdsbib?1990RMxAA..21..381G" xr:uid="{00000000-0004-0000-0000-000007000000}"/>
    <hyperlink ref="AP4304" r:id="rId9" display="http://cdsbib.u-strasbg.fr/cgi-bin/cdsbib?1990RMxAA..21..381G" xr:uid="{00000000-0004-0000-0000-000008000000}"/>
    <hyperlink ref="AQ4533" r:id="rId10" display="http://cdsbib.u-strasbg.fr/cgi-bin/cdsbib?1990RMxAA..21..381G" xr:uid="{00000000-0004-0000-0000-000009000000}"/>
    <hyperlink ref="AQ4537" r:id="rId11" display="http://cdsbib.u-strasbg.fr/cgi-bin/cdsbib?1990RMxAA..21..381G" xr:uid="{00000000-0004-0000-0000-00000A000000}"/>
    <hyperlink ref="AQ64217" r:id="rId12" display="http://cdsbib.u-strasbg.fr/cgi-bin/cdsbib?1990RMxAA..21..381G" xr:uid="{00000000-0004-0000-0000-00000B000000}"/>
    <hyperlink ref="I1425" r:id="rId13" display="http://vsolj.cetus-net.org/bulletin.html" xr:uid="{00000000-0004-0000-0000-00000C000000}"/>
    <hyperlink ref="H1425" r:id="rId14" display="http://vsolj.cetus-net.org/bulletin.html" xr:uid="{00000000-0004-0000-0000-00000D000000}"/>
    <hyperlink ref="AQ64878" r:id="rId15" display="http://cdsbib.u-strasbg.fr/cgi-bin/cdsbib?1990RMxAA..21..381G" xr:uid="{00000000-0004-0000-0000-00000E000000}"/>
    <hyperlink ref="AQ64877" r:id="rId16" display="http://cdsbib.u-strasbg.fr/cgi-bin/cdsbib?1990RMxAA..21..381G" xr:uid="{00000000-0004-0000-0000-00000F000000}"/>
    <hyperlink ref="AP2595" r:id="rId17" display="http://cdsbib.u-strasbg.fr/cgi-bin/cdsbib?1990RMxAA..21..381G" xr:uid="{00000000-0004-0000-0000-000010000000}"/>
    <hyperlink ref="AP2613" r:id="rId18" display="http://cdsbib.u-strasbg.fr/cgi-bin/cdsbib?1990RMxAA..21..381G" xr:uid="{00000000-0004-0000-0000-000011000000}"/>
    <hyperlink ref="AP2614" r:id="rId19" display="http://cdsbib.u-strasbg.fr/cgi-bin/cdsbib?1990RMxAA..21..381G" xr:uid="{00000000-0004-0000-0000-000012000000}"/>
    <hyperlink ref="AP261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2024-03-03T06:36:13Z</dcterms:modified>
</cp:coreProperties>
</file>